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60" activeTab="0"/>
  </bookViews>
  <sheets>
    <sheet name="calibracion" sheetId="1" r:id="rId1"/>
    <sheet name="stock de capital" sheetId="2" r:id="rId2"/>
    <sheet name="modelo de Solow" sheetId="3" r:id="rId3"/>
    <sheet name="K (1)" sheetId="4" r:id="rId4"/>
    <sheet name="K (2)" sheetId="5" r:id="rId5"/>
    <sheet name="Y (1)" sheetId="6" r:id="rId6"/>
    <sheet name="Y (2)" sheetId="7" r:id="rId7"/>
    <sheet name="I (1)" sheetId="8" r:id="rId8"/>
    <sheet name="I (2)" sheetId="9" r:id="rId9"/>
    <sheet name="C (1)" sheetId="10" r:id="rId10"/>
    <sheet name="C (2)" sheetId="11" r:id="rId11"/>
  </sheets>
  <definedNames>
    <definedName name="_xlnm.Print_Area" localSheetId="0">'calibracion'!$A$1:$F$49</definedName>
  </definedNames>
  <calcPr fullCalcOnLoad="1"/>
</workbook>
</file>

<file path=xl/sharedStrings.xml><?xml version="1.0" encoding="utf-8"?>
<sst xmlns="http://schemas.openxmlformats.org/spreadsheetml/2006/main" count="52" uniqueCount="40">
  <si>
    <t>año</t>
  </si>
  <si>
    <t>trabajadores</t>
  </si>
  <si>
    <t>PIB real</t>
  </si>
  <si>
    <t>inversión real</t>
  </si>
  <si>
    <t>stock de capital</t>
  </si>
  <si>
    <t>K/Y</t>
  </si>
  <si>
    <t>#1</t>
  </si>
  <si>
    <t>#2</t>
  </si>
  <si>
    <t>Kt+1/Kt</t>
  </si>
  <si>
    <t>horas/1000000</t>
  </si>
  <si>
    <t>t</t>
  </si>
  <si>
    <t>s</t>
  </si>
  <si>
    <t>delta=</t>
  </si>
  <si>
    <t>alpha=</t>
  </si>
  <si>
    <t>s=</t>
  </si>
  <si>
    <t>K1970=</t>
  </si>
  <si>
    <t>ano</t>
  </si>
  <si>
    <t>Y</t>
  </si>
  <si>
    <t>K</t>
  </si>
  <si>
    <t>I</t>
  </si>
  <si>
    <t>C</t>
  </si>
  <si>
    <t>modelo</t>
  </si>
  <si>
    <t>datos</t>
  </si>
  <si>
    <t>modelo/datos</t>
  </si>
  <si>
    <t>milliones 1995 dolares</t>
  </si>
  <si>
    <t>horas por trabajador</t>
  </si>
  <si>
    <t>por año</t>
  </si>
  <si>
    <t>1000s</t>
  </si>
  <si>
    <t>población (15-64)</t>
  </si>
  <si>
    <t>g</t>
  </si>
  <si>
    <t>g^0.7t</t>
  </si>
  <si>
    <t>g=</t>
  </si>
  <si>
    <t>A=</t>
  </si>
  <si>
    <t>eta</t>
  </si>
  <si>
    <t>eta=</t>
  </si>
  <si>
    <t>L1970=</t>
  </si>
  <si>
    <t>Y/L</t>
  </si>
  <si>
    <t>L</t>
  </si>
  <si>
    <t>K^alpha*L^(1-alpha)</t>
  </si>
  <si>
    <t>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</si>
</sst>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0000"/>
    <numFmt numFmtId="174" formatCode="###0.00"/>
  </numFmts>
  <fonts count="6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b/>
      <sz val="16"/>
      <name val="Arial"/>
      <family val="2"/>
    </font>
    <font>
      <sz val="10"/>
      <name val="Helveti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17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1" fontId="5" fillId="0" borderId="0" xfId="0" applyNumberFormat="1" applyFont="1" applyFill="1" applyBorder="1" applyAlignment="1">
      <alignment horizontal="right" wrapText="1"/>
    </xf>
    <xf numFmtId="1" fontId="0" fillId="0" borderId="0" xfId="0" applyNumberForma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Stock de Capital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calibracion!$A$3:$A$55</c:f>
              <c:numCache>
                <c:ptCount val="53"/>
                <c:pt idx="0">
                  <c:v>1954</c:v>
                </c:pt>
                <c:pt idx="1">
                  <c:v>1955</c:v>
                </c:pt>
                <c:pt idx="2">
                  <c:v>1956</c:v>
                </c:pt>
                <c:pt idx="3">
                  <c:v>1957</c:v>
                </c:pt>
                <c:pt idx="4">
                  <c:v>1958</c:v>
                </c:pt>
                <c:pt idx="5">
                  <c:v>1959</c:v>
                </c:pt>
                <c:pt idx="6">
                  <c:v>1960</c:v>
                </c:pt>
                <c:pt idx="7">
                  <c:v>1961</c:v>
                </c:pt>
                <c:pt idx="8">
                  <c:v>1962</c:v>
                </c:pt>
                <c:pt idx="9">
                  <c:v>1963</c:v>
                </c:pt>
                <c:pt idx="10">
                  <c:v>1964</c:v>
                </c:pt>
                <c:pt idx="11">
                  <c:v>1965</c:v>
                </c:pt>
                <c:pt idx="12">
                  <c:v>1966</c:v>
                </c:pt>
                <c:pt idx="13">
                  <c:v>1967</c:v>
                </c:pt>
                <c:pt idx="14">
                  <c:v>1968</c:v>
                </c:pt>
                <c:pt idx="15">
                  <c:v>1969</c:v>
                </c:pt>
                <c:pt idx="16">
                  <c:v>1970</c:v>
                </c:pt>
                <c:pt idx="17">
                  <c:v>1971</c:v>
                </c:pt>
                <c:pt idx="18">
                  <c:v>1972</c:v>
                </c:pt>
                <c:pt idx="19">
                  <c:v>1973</c:v>
                </c:pt>
                <c:pt idx="20">
                  <c:v>1974</c:v>
                </c:pt>
                <c:pt idx="21">
                  <c:v>1975</c:v>
                </c:pt>
                <c:pt idx="22">
                  <c:v>1976</c:v>
                </c:pt>
                <c:pt idx="23">
                  <c:v>1977</c:v>
                </c:pt>
                <c:pt idx="24">
                  <c:v>1978</c:v>
                </c:pt>
                <c:pt idx="25">
                  <c:v>1979</c:v>
                </c:pt>
                <c:pt idx="26">
                  <c:v>1980</c:v>
                </c:pt>
                <c:pt idx="27">
                  <c:v>1981</c:v>
                </c:pt>
                <c:pt idx="28">
                  <c:v>1982</c:v>
                </c:pt>
                <c:pt idx="29">
                  <c:v>1983</c:v>
                </c:pt>
                <c:pt idx="30">
                  <c:v>1984</c:v>
                </c:pt>
                <c:pt idx="31">
                  <c:v>1985</c:v>
                </c:pt>
                <c:pt idx="32">
                  <c:v>1986</c:v>
                </c:pt>
                <c:pt idx="33">
                  <c:v>1987</c:v>
                </c:pt>
                <c:pt idx="34">
                  <c:v>1988</c:v>
                </c:pt>
                <c:pt idx="35">
                  <c:v>1989</c:v>
                </c:pt>
                <c:pt idx="36">
                  <c:v>1990</c:v>
                </c:pt>
                <c:pt idx="37">
                  <c:v>1991</c:v>
                </c:pt>
                <c:pt idx="38">
                  <c:v>1992</c:v>
                </c:pt>
                <c:pt idx="39">
                  <c:v>1993</c:v>
                </c:pt>
                <c:pt idx="40">
                  <c:v>1994</c:v>
                </c:pt>
                <c:pt idx="41">
                  <c:v>1995</c:v>
                </c:pt>
                <c:pt idx="42">
                  <c:v>1996</c:v>
                </c:pt>
                <c:pt idx="43">
                  <c:v>1997</c:v>
                </c:pt>
                <c:pt idx="44">
                  <c:v>1998</c:v>
                </c:pt>
                <c:pt idx="45">
                  <c:v>1999</c:v>
                </c:pt>
                <c:pt idx="46">
                  <c:v>2000</c:v>
                </c:pt>
              </c:numCache>
            </c:numRef>
          </c:xVal>
          <c:yVal>
            <c:numRef>
              <c:f>calibracion!$I$3:$I$55</c:f>
              <c:numCache>
                <c:ptCount val="53"/>
                <c:pt idx="0">
                  <c:v>5132480</c:v>
                </c:pt>
                <c:pt idx="1">
                  <c:v>5232271.306162583</c:v>
                </c:pt>
                <c:pt idx="2">
                  <c:v>5372267.912280858</c:v>
                </c:pt>
                <c:pt idx="3">
                  <c:v>5517065.968778137</c:v>
                </c:pt>
                <c:pt idx="4">
                  <c:v>5651245.713775056</c:v>
                </c:pt>
                <c:pt idx="5">
                  <c:v>5741717.672056467</c:v>
                </c:pt>
                <c:pt idx="6">
                  <c:v>5866636.395316702</c:v>
                </c:pt>
                <c:pt idx="7">
                  <c:v>5985537.0051088</c:v>
                </c:pt>
                <c:pt idx="8">
                  <c:v>6091246.282136322</c:v>
                </c:pt>
                <c:pt idx="9">
                  <c:v>6222389.519553562</c:v>
                </c:pt>
                <c:pt idx="10">
                  <c:v>6374210.324410227</c:v>
                </c:pt>
                <c:pt idx="11">
                  <c:v>6558723.126514431</c:v>
                </c:pt>
                <c:pt idx="12">
                  <c:v>6784740.506027654</c:v>
                </c:pt>
                <c:pt idx="13">
                  <c:v>7027088.820572518</c:v>
                </c:pt>
                <c:pt idx="14">
                  <c:v>7244653.503168557</c:v>
                </c:pt>
                <c:pt idx="15">
                  <c:v>7489435.892189737</c:v>
                </c:pt>
                <c:pt idx="16">
                  <c:v>7760150.907724726</c:v>
                </c:pt>
                <c:pt idx="17">
                  <c:v>7995697.140983053</c:v>
                </c:pt>
                <c:pt idx="18">
                  <c:v>8278419.106196018</c:v>
                </c:pt>
                <c:pt idx="19">
                  <c:v>8613980.79969817</c:v>
                </c:pt>
                <c:pt idx="20">
                  <c:v>9008988.127930598</c:v>
                </c:pt>
                <c:pt idx="21">
                  <c:v>9348961.397362685</c:v>
                </c:pt>
                <c:pt idx="22">
                  <c:v>9571424.960576514</c:v>
                </c:pt>
                <c:pt idx="23">
                  <c:v>9891346.49491073</c:v>
                </c:pt>
                <c:pt idx="24">
                  <c:v>10298260.00726814</c:v>
                </c:pt>
                <c:pt idx="25">
                  <c:v>10795080.278696898</c:v>
                </c:pt>
                <c:pt idx="26">
                  <c:v>11305290.460643204</c:v>
                </c:pt>
                <c:pt idx="27">
                  <c:v>11698193.843077397</c:v>
                </c:pt>
                <c:pt idx="28">
                  <c:v>12144291.665821254</c:v>
                </c:pt>
                <c:pt idx="29">
                  <c:v>12424483.19044074</c:v>
                </c:pt>
                <c:pt idx="30">
                  <c:v>12732586.015498942</c:v>
                </c:pt>
                <c:pt idx="31">
                  <c:v>13234293.803468028</c:v>
                </c:pt>
                <c:pt idx="32">
                  <c:v>13695433.576874591</c:v>
                </c:pt>
                <c:pt idx="33">
                  <c:v>14139314.366411114</c:v>
                </c:pt>
                <c:pt idx="34">
                  <c:v>14572821.258701552</c:v>
                </c:pt>
                <c:pt idx="35">
                  <c:v>14995226.99637494</c:v>
                </c:pt>
                <c:pt idx="36">
                  <c:v>15434321.497062655</c:v>
                </c:pt>
                <c:pt idx="37">
                  <c:v>15809940.392996196</c:v>
                </c:pt>
                <c:pt idx="38">
                  <c:v>16067590.912422717</c:v>
                </c:pt>
                <c:pt idx="39">
                  <c:v>16362854.364022827</c:v>
                </c:pt>
                <c:pt idx="40">
                  <c:v>16714165.424551424</c:v>
                </c:pt>
                <c:pt idx="41">
                  <c:v>17175688.331737477</c:v>
                </c:pt>
                <c:pt idx="42">
                  <c:v>17646803.915150605</c:v>
                </c:pt>
                <c:pt idx="43">
                  <c:v>18175674.528181504</c:v>
                </c:pt>
                <c:pt idx="44">
                  <c:v>18813834.90641725</c:v>
                </c:pt>
                <c:pt idx="45">
                  <c:v>19553089.859566607</c:v>
                </c:pt>
                <c:pt idx="46">
                  <c:v>20346345.33641287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calibracion!$A$3:$A$55</c:f>
              <c:numCache>
                <c:ptCount val="53"/>
                <c:pt idx="0">
                  <c:v>1954</c:v>
                </c:pt>
                <c:pt idx="1">
                  <c:v>1955</c:v>
                </c:pt>
                <c:pt idx="2">
                  <c:v>1956</c:v>
                </c:pt>
                <c:pt idx="3">
                  <c:v>1957</c:v>
                </c:pt>
                <c:pt idx="4">
                  <c:v>1958</c:v>
                </c:pt>
                <c:pt idx="5">
                  <c:v>1959</c:v>
                </c:pt>
                <c:pt idx="6">
                  <c:v>1960</c:v>
                </c:pt>
                <c:pt idx="7">
                  <c:v>1961</c:v>
                </c:pt>
                <c:pt idx="8">
                  <c:v>1962</c:v>
                </c:pt>
                <c:pt idx="9">
                  <c:v>1963</c:v>
                </c:pt>
                <c:pt idx="10">
                  <c:v>1964</c:v>
                </c:pt>
                <c:pt idx="11">
                  <c:v>1965</c:v>
                </c:pt>
                <c:pt idx="12">
                  <c:v>1966</c:v>
                </c:pt>
                <c:pt idx="13">
                  <c:v>1967</c:v>
                </c:pt>
                <c:pt idx="14">
                  <c:v>1968</c:v>
                </c:pt>
                <c:pt idx="15">
                  <c:v>1969</c:v>
                </c:pt>
                <c:pt idx="16">
                  <c:v>1970</c:v>
                </c:pt>
                <c:pt idx="17">
                  <c:v>1971</c:v>
                </c:pt>
                <c:pt idx="18">
                  <c:v>1972</c:v>
                </c:pt>
                <c:pt idx="19">
                  <c:v>1973</c:v>
                </c:pt>
                <c:pt idx="20">
                  <c:v>1974</c:v>
                </c:pt>
                <c:pt idx="21">
                  <c:v>1975</c:v>
                </c:pt>
                <c:pt idx="22">
                  <c:v>1976</c:v>
                </c:pt>
                <c:pt idx="23">
                  <c:v>1977</c:v>
                </c:pt>
                <c:pt idx="24">
                  <c:v>1978</c:v>
                </c:pt>
                <c:pt idx="25">
                  <c:v>1979</c:v>
                </c:pt>
                <c:pt idx="26">
                  <c:v>1980</c:v>
                </c:pt>
                <c:pt idx="27">
                  <c:v>1981</c:v>
                </c:pt>
                <c:pt idx="28">
                  <c:v>1982</c:v>
                </c:pt>
                <c:pt idx="29">
                  <c:v>1983</c:v>
                </c:pt>
                <c:pt idx="30">
                  <c:v>1984</c:v>
                </c:pt>
                <c:pt idx="31">
                  <c:v>1985</c:v>
                </c:pt>
                <c:pt idx="32">
                  <c:v>1986</c:v>
                </c:pt>
                <c:pt idx="33">
                  <c:v>1987</c:v>
                </c:pt>
                <c:pt idx="34">
                  <c:v>1988</c:v>
                </c:pt>
                <c:pt idx="35">
                  <c:v>1989</c:v>
                </c:pt>
                <c:pt idx="36">
                  <c:v>1990</c:v>
                </c:pt>
                <c:pt idx="37">
                  <c:v>1991</c:v>
                </c:pt>
                <c:pt idx="38">
                  <c:v>1992</c:v>
                </c:pt>
                <c:pt idx="39">
                  <c:v>1993</c:v>
                </c:pt>
                <c:pt idx="40">
                  <c:v>1994</c:v>
                </c:pt>
                <c:pt idx="41">
                  <c:v>1995</c:v>
                </c:pt>
                <c:pt idx="42">
                  <c:v>1996</c:v>
                </c:pt>
                <c:pt idx="43">
                  <c:v>1997</c:v>
                </c:pt>
                <c:pt idx="44">
                  <c:v>1998</c:v>
                </c:pt>
                <c:pt idx="45">
                  <c:v>1999</c:v>
                </c:pt>
                <c:pt idx="46">
                  <c:v>2000</c:v>
                </c:pt>
              </c:numCache>
            </c:numRef>
          </c:xVal>
          <c:yVal>
            <c:numRef>
              <c:f>calibracion!$L$3:$L$55</c:f>
              <c:numCache>
                <c:ptCount val="53"/>
                <c:pt idx="0">
                  <c:v>4253759.85</c:v>
                </c:pt>
                <c:pt idx="1">
                  <c:v>4397487.163662582</c:v>
                </c:pt>
                <c:pt idx="2">
                  <c:v>4579222.976905856</c:v>
                </c:pt>
                <c:pt idx="3">
                  <c:v>4763673.280171886</c:v>
                </c:pt>
                <c:pt idx="4">
                  <c:v>4935522.659599118</c:v>
                </c:pt>
                <c:pt idx="5">
                  <c:v>5061780.770589326</c:v>
                </c:pt>
                <c:pt idx="6">
                  <c:v>5220696.338922918</c:v>
                </c:pt>
                <c:pt idx="7">
                  <c:v>5371893.951534704</c:v>
                </c:pt>
                <c:pt idx="8">
                  <c:v>5508285.381240931</c:v>
                </c:pt>
                <c:pt idx="9">
                  <c:v>5668576.663702941</c:v>
                </c:pt>
                <c:pt idx="10">
                  <c:v>5848088.111352137</c:v>
                </c:pt>
                <c:pt idx="11">
                  <c:v>6058907.024109246</c:v>
                </c:pt>
                <c:pt idx="12">
                  <c:v>6309915.208742728</c:v>
                </c:pt>
                <c:pt idx="13">
                  <c:v>6576004.788151839</c:v>
                </c:pt>
                <c:pt idx="14">
                  <c:v>6816123.672368912</c:v>
                </c:pt>
                <c:pt idx="15">
                  <c:v>7082332.552930076</c:v>
                </c:pt>
                <c:pt idx="16">
                  <c:v>7373402.735428047</c:v>
                </c:pt>
                <c:pt idx="17">
                  <c:v>7628286.377301209</c:v>
                </c:pt>
                <c:pt idx="18">
                  <c:v>7929378.880698266</c:v>
                </c:pt>
                <c:pt idx="19">
                  <c:v>8282392.585475307</c:v>
                </c:pt>
                <c:pt idx="20">
                  <c:v>8693979.324418878</c:v>
                </c:pt>
                <c:pt idx="21">
                  <c:v>9049703.034026552</c:v>
                </c:pt>
                <c:pt idx="22">
                  <c:v>9287129.515407188</c:v>
                </c:pt>
                <c:pt idx="23">
                  <c:v>9621265.82199987</c:v>
                </c:pt>
                <c:pt idx="24">
                  <c:v>10041683.368002824</c:v>
                </c:pt>
                <c:pt idx="25">
                  <c:v>10551332.471394848</c:v>
                </c:pt>
                <c:pt idx="26">
                  <c:v>11073730.043706255</c:v>
                </c:pt>
                <c:pt idx="27">
                  <c:v>11478211.446987296</c:v>
                </c:pt>
                <c:pt idx="28">
                  <c:v>11935308.389535658</c:v>
                </c:pt>
                <c:pt idx="29">
                  <c:v>12225949.077969424</c:v>
                </c:pt>
                <c:pt idx="30">
                  <c:v>12543978.608651193</c:v>
                </c:pt>
                <c:pt idx="31">
                  <c:v>13055116.766962666</c:v>
                </c:pt>
                <c:pt idx="32">
                  <c:v>13525215.392194498</c:v>
                </c:pt>
                <c:pt idx="33">
                  <c:v>13977607.090965027</c:v>
                </c:pt>
                <c:pt idx="34">
                  <c:v>14419199.34702777</c:v>
                </c:pt>
                <c:pt idx="35">
                  <c:v>14849286.180284848</c:v>
                </c:pt>
                <c:pt idx="36">
                  <c:v>15295677.721777067</c:v>
                </c:pt>
                <c:pt idx="37">
                  <c:v>15678228.806474887</c:v>
                </c:pt>
                <c:pt idx="38">
                  <c:v>15942464.905227473</c:v>
                </c:pt>
                <c:pt idx="39">
                  <c:v>16243984.657187345</c:v>
                </c:pt>
                <c:pt idx="40">
                  <c:v>16601239.203057716</c:v>
                </c:pt>
                <c:pt idx="41">
                  <c:v>17068408.421318453</c:v>
                </c:pt>
                <c:pt idx="42">
                  <c:v>17544888.00025253</c:v>
                </c:pt>
                <c:pt idx="43">
                  <c:v>18078854.409028333</c:v>
                </c:pt>
                <c:pt idx="44">
                  <c:v>18721855.79322174</c:v>
                </c:pt>
                <c:pt idx="45">
                  <c:v>19465709.70203087</c:v>
                </c:pt>
                <c:pt idx="46">
                  <c:v>20263334.18675392</c:v>
                </c:pt>
              </c:numCache>
            </c:numRef>
          </c:yVal>
          <c:smooth val="0"/>
        </c:ser>
        <c:axId val="23420088"/>
        <c:axId val="9454201"/>
      </c:scatterChart>
      <c:valAx>
        <c:axId val="23420088"/>
        <c:scaling>
          <c:orientation val="minMax"/>
          <c:max val="2000"/>
          <c:min val="194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9454201"/>
        <c:crosses val="autoZero"/>
        <c:crossBetween val="midCat"/>
        <c:dispUnits/>
        <c:majorUnit val="5"/>
      </c:valAx>
      <c:valAx>
        <c:axId val="9454201"/>
        <c:scaling>
          <c:orientation val="minMax"/>
          <c:max val="25000000"/>
          <c:min val="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3420088"/>
        <c:crosses val="autoZero"/>
        <c:crossBetween val="midCat"/>
        <c:dispUnits/>
        <c:majorUnit val="5000000"/>
        <c:minorUnit val="5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Stock de Capital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'modelo de Solow'!$D$10:$D$40</c:f>
              <c:numCache>
                <c:ptCount val="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</c:numCache>
            </c:numRef>
          </c:xVal>
          <c:yVal>
            <c:numRef>
              <c:f>'modelo de Solow'!$G$10:$G$40</c:f>
              <c:numCache>
                <c:ptCount val="31"/>
                <c:pt idx="0">
                  <c:v>7373402.735428047</c:v>
                </c:pt>
                <c:pt idx="1">
                  <c:v>7671605.451626787</c:v>
                </c:pt>
                <c:pt idx="2">
                  <c:v>7977604.115276237</c:v>
                </c:pt>
                <c:pt idx="3">
                  <c:v>8291667.733540714</c:v>
                </c:pt>
                <c:pt idx="4">
                  <c:v>8614074.341163721</c:v>
                </c:pt>
                <c:pt idx="5">
                  <c:v>8945111.159405876</c:v>
                </c:pt>
                <c:pt idx="6">
                  <c:v>9285074.773191033</c:v>
                </c:pt>
                <c:pt idx="7">
                  <c:v>9634271.32567634</c:v>
                </c:pt>
                <c:pt idx="8">
                  <c:v>9993016.72958646</c:v>
                </c:pt>
                <c:pt idx="9">
                  <c:v>10361636.894762289</c:v>
                </c:pt>
                <c:pt idx="10">
                  <c:v>10740467.971472073</c:v>
                </c:pt>
                <c:pt idx="11">
                  <c:v>11129856.609119881</c:v>
                </c:pt>
                <c:pt idx="12">
                  <c:v>11530160.230064303</c:v>
                </c:pt>
                <c:pt idx="13">
                  <c:v>11941747.31833035</c:v>
                </c:pt>
                <c:pt idx="14">
                  <c:v>12364997.723060885</c:v>
                </c:pt>
                <c:pt idx="15">
                  <c:v>12800302.976611497</c:v>
                </c:pt>
                <c:pt idx="16">
                  <c:v>13248066.627245186</c:v>
                </c:pt>
                <c:pt idx="17">
                  <c:v>13708704.586431501</c:v>
                </c:pt>
                <c:pt idx="18">
                  <c:v>14182645.490799118</c:v>
                </c:pt>
                <c:pt idx="19">
                  <c:v>14670331.078832006</c:v>
                </c:pt>
                <c:pt idx="20">
                  <c:v>15172216.582437752</c:v>
                </c:pt>
                <c:pt idx="21">
                  <c:v>15688771.1335524</c:v>
                </c:pt>
                <c:pt idx="22">
                  <c:v>16220478.185980065</c:v>
                </c:pt>
                <c:pt idx="23">
                  <c:v>16767835.952697527</c:v>
                </c:pt>
                <c:pt idx="24">
                  <c:v>17331357.85888448</c:v>
                </c:pt>
                <c:pt idx="25">
                  <c:v>17911573.01096916</c:v>
                </c:pt>
                <c:pt idx="26">
                  <c:v>18509026.682007167</c:v>
                </c:pt>
                <c:pt idx="27">
                  <c:v>19124280.81373827</c:v>
                </c:pt>
                <c:pt idx="28">
                  <c:v>19757914.53569223</c:v>
                </c:pt>
                <c:pt idx="29">
                  <c:v>20410524.70174034</c:v>
                </c:pt>
                <c:pt idx="30">
                  <c:v>21082726.4445145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'modelo de Solow'!$D$10:$D$40</c:f>
              <c:numCache>
                <c:ptCount val="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</c:numCache>
            </c:numRef>
          </c:xVal>
          <c:yVal>
            <c:numRef>
              <c:f>'modelo de Solow'!$L$10:$L$40</c:f>
              <c:numCache>
                <c:ptCount val="31"/>
                <c:pt idx="0">
                  <c:v>7373402.735428047</c:v>
                </c:pt>
                <c:pt idx="1">
                  <c:v>7628286.377301209</c:v>
                </c:pt>
                <c:pt idx="2">
                  <c:v>7929378.880698266</c:v>
                </c:pt>
                <c:pt idx="3">
                  <c:v>8282392.585475307</c:v>
                </c:pt>
                <c:pt idx="4">
                  <c:v>8693979.324418878</c:v>
                </c:pt>
                <c:pt idx="5">
                  <c:v>9049703.034026552</c:v>
                </c:pt>
                <c:pt idx="6">
                  <c:v>9287129.515407188</c:v>
                </c:pt>
                <c:pt idx="7">
                  <c:v>9621265.82199987</c:v>
                </c:pt>
                <c:pt idx="8">
                  <c:v>10041683.368002824</c:v>
                </c:pt>
                <c:pt idx="9">
                  <c:v>10551332.471394848</c:v>
                </c:pt>
                <c:pt idx="10">
                  <c:v>11073730.043706255</c:v>
                </c:pt>
                <c:pt idx="11">
                  <c:v>11478211.446987296</c:v>
                </c:pt>
                <c:pt idx="12">
                  <c:v>11935308.389535658</c:v>
                </c:pt>
                <c:pt idx="13">
                  <c:v>12225949.077969424</c:v>
                </c:pt>
                <c:pt idx="14">
                  <c:v>12543978.608651193</c:v>
                </c:pt>
                <c:pt idx="15">
                  <c:v>13055116.766962666</c:v>
                </c:pt>
                <c:pt idx="16">
                  <c:v>13525215.392194498</c:v>
                </c:pt>
                <c:pt idx="17">
                  <c:v>13977607.090965027</c:v>
                </c:pt>
                <c:pt idx="18">
                  <c:v>14419199.34702777</c:v>
                </c:pt>
                <c:pt idx="19">
                  <c:v>14849286.180284848</c:v>
                </c:pt>
                <c:pt idx="20">
                  <c:v>15295677.721777067</c:v>
                </c:pt>
                <c:pt idx="21">
                  <c:v>15678228.806474887</c:v>
                </c:pt>
                <c:pt idx="22">
                  <c:v>15942464.905227473</c:v>
                </c:pt>
                <c:pt idx="23">
                  <c:v>16243984.657187345</c:v>
                </c:pt>
                <c:pt idx="24">
                  <c:v>16601239.203057716</c:v>
                </c:pt>
                <c:pt idx="25">
                  <c:v>17068408.421318453</c:v>
                </c:pt>
                <c:pt idx="26">
                  <c:v>17544888.00025253</c:v>
                </c:pt>
                <c:pt idx="27">
                  <c:v>18078854.409028333</c:v>
                </c:pt>
                <c:pt idx="28">
                  <c:v>18721855.79322174</c:v>
                </c:pt>
                <c:pt idx="29">
                  <c:v>19465709.70203087</c:v>
                </c:pt>
                <c:pt idx="30">
                  <c:v>20263334.18675392</c:v>
                </c:pt>
              </c:numCache>
            </c:numRef>
          </c:yVal>
          <c:smooth val="0"/>
        </c:ser>
        <c:axId val="17978946"/>
        <c:axId val="27592787"/>
      </c:scatterChart>
      <c:valAx>
        <c:axId val="17978946"/>
        <c:scaling>
          <c:orientation val="minMax"/>
          <c:max val="2000"/>
          <c:min val="19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7592787"/>
        <c:crosses val="autoZero"/>
        <c:crossBetween val="midCat"/>
        <c:dispUnits/>
      </c:valAx>
      <c:valAx>
        <c:axId val="27592787"/>
        <c:scaling>
          <c:orientation val="minMax"/>
          <c:max val="2500000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7978946"/>
        <c:crosses val="autoZero"/>
        <c:crossBetween val="midCat"/>
        <c:dispUnits/>
        <c:majorUnit val="5000000"/>
        <c:minorUnit val="1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Stock de Capital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'modelo de Solow'!$D$10:$D$40</c:f>
              <c:numCache>
                <c:ptCount val="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</c:numCache>
            </c:numRef>
          </c:xVal>
          <c:yVal>
            <c:numRef>
              <c:f>'modelo de Solow'!$Q$10:$Q$40</c:f>
              <c:numCache>
                <c:ptCount val="31"/>
                <c:pt idx="0">
                  <c:v>1</c:v>
                </c:pt>
                <c:pt idx="1">
                  <c:v>1.005678742535739</c:v>
                </c:pt>
                <c:pt idx="2">
                  <c:v>1.0060818426390699</c:v>
                </c:pt>
                <c:pt idx="3">
                  <c:v>1.0011198633691516</c:v>
                </c:pt>
                <c:pt idx="4">
                  <c:v>0.9908091588128434</c:v>
                </c:pt>
                <c:pt idx="5">
                  <c:v>0.9884425075356159</c:v>
                </c:pt>
                <c:pt idx="6">
                  <c:v>0.999778753789021</c:v>
                </c:pt>
                <c:pt idx="7">
                  <c:v>1.00135174559326</c:v>
                </c:pt>
                <c:pt idx="8">
                  <c:v>0.9951535378449158</c:v>
                </c:pt>
                <c:pt idx="9">
                  <c:v>0.9820216472993498</c:v>
                </c:pt>
                <c:pt idx="10">
                  <c:v>0.9699051655658166</c:v>
                </c:pt>
                <c:pt idx="11">
                  <c:v>0.9696507736003724</c:v>
                </c:pt>
                <c:pt idx="12">
                  <c:v>0.9660546551250765</c:v>
                </c:pt>
                <c:pt idx="13">
                  <c:v>0.9767542169669925</c:v>
                </c:pt>
                <c:pt idx="14">
                  <c:v>0.9857317290491177</c:v>
                </c:pt>
                <c:pt idx="15">
                  <c:v>0.9804816919756703</c:v>
                </c:pt>
                <c:pt idx="16">
                  <c:v>0.979508735579231</c:v>
                </c:pt>
                <c:pt idx="17">
                  <c:v>0.98076190704292</c:v>
                </c:pt>
                <c:pt idx="18">
                  <c:v>0.9835945220996329</c:v>
                </c:pt>
                <c:pt idx="19">
                  <c:v>0.9879485721212351</c:v>
                </c:pt>
                <c:pt idx="20">
                  <c:v>0.9919283642356338</c:v>
                </c:pt>
                <c:pt idx="21">
                  <c:v>1.000672418243645</c:v>
                </c:pt>
                <c:pt idx="22">
                  <c:v>1.0174385380432251</c:v>
                </c:pt>
                <c:pt idx="23">
                  <c:v>1.0322489405503346</c:v>
                </c:pt>
                <c:pt idx="24">
                  <c:v>1.0439797684315208</c:v>
                </c:pt>
                <c:pt idx="25">
                  <c:v>1.0493991336999877</c:v>
                </c:pt>
                <c:pt idx="26">
                  <c:v>1.0549526837527126</c:v>
                </c:pt>
                <c:pt idx="27">
                  <c:v>1.0578259208829</c:v>
                </c:pt>
                <c:pt idx="28">
                  <c:v>1.0553395322511563</c:v>
                </c:pt>
                <c:pt idx="29">
                  <c:v>1.0485374031654697</c:v>
                </c:pt>
                <c:pt idx="30">
                  <c:v>1.0404371881847665</c:v>
                </c:pt>
              </c:numCache>
            </c:numRef>
          </c:yVal>
          <c:smooth val="0"/>
        </c:ser>
        <c:axId val="47008492"/>
        <c:axId val="20423245"/>
      </c:scatterChart>
      <c:valAx>
        <c:axId val="47008492"/>
        <c:scaling>
          <c:orientation val="minMax"/>
          <c:max val="2000"/>
          <c:min val="19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0423245"/>
        <c:crosses val="autoZero"/>
        <c:crossBetween val="midCat"/>
        <c:dispUnits/>
      </c:valAx>
      <c:valAx>
        <c:axId val="20423245"/>
        <c:scaling>
          <c:orientation val="minMax"/>
          <c:max val="1.3"/>
          <c:min val="0.8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7008492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PIB Real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'modelo de Solow'!$D$10:$D$40</c:f>
              <c:numCache>
                <c:ptCount val="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</c:numCache>
            </c:numRef>
          </c:xVal>
          <c:yVal>
            <c:numRef>
              <c:f>'modelo de Solow'!$H$10:$H$40</c:f>
              <c:numCache>
                <c:ptCount val="31"/>
                <c:pt idx="0">
                  <c:v>3464000</c:v>
                </c:pt>
                <c:pt idx="1">
                  <c:v>3581944.3308639335</c:v>
                </c:pt>
                <c:pt idx="2">
                  <c:v>3703310.751719214</c:v>
                </c:pt>
                <c:pt idx="3">
                  <c:v>3828216.021817365</c:v>
                </c:pt>
                <c:pt idx="4">
                  <c:v>3956780.07063593</c:v>
                </c:pt>
                <c:pt idx="5">
                  <c:v>4089126.133738389</c:v>
                </c:pt>
                <c:pt idx="6">
                  <c:v>4225380.889289182</c:v>
                </c:pt>
                <c:pt idx="7">
                  <c:v>4365674.595667116</c:v>
                </c:pt>
                <c:pt idx="8">
                  <c:v>4510141.2305774465</c:v>
                </c:pt>
                <c:pt idx="9">
                  <c:v>4658918.632026891</c:v>
                </c:pt>
                <c:pt idx="10">
                  <c:v>4812148.641496208</c:v>
                </c:pt>
                <c:pt idx="11">
                  <c:v>4969977.249620379</c:v>
                </c:pt>
                <c:pt idx="12">
                  <c:v>5132554.744665809</c:v>
                </c:pt>
                <c:pt idx="13">
                  <c:v>5300035.864077446</c:v>
                </c:pt>
                <c:pt idx="14">
                  <c:v>5472579.949354855</c:v>
                </c:pt>
                <c:pt idx="15">
                  <c:v>5650351.104504958</c:v>
                </c:pt>
                <c:pt idx="16">
                  <c:v>5833518.358310569</c:v>
                </c:pt>
                <c:pt idx="17">
                  <c:v>6022255.830646588</c:v>
                </c:pt>
                <c:pt idx="18">
                  <c:v>6216742.903070249</c:v>
                </c:pt>
                <c:pt idx="19">
                  <c:v>6417164.393908266</c:v>
                </c:pt>
                <c:pt idx="20">
                  <c:v>6623710.738060487</c:v>
                </c:pt>
                <c:pt idx="21">
                  <c:v>6836578.171738587</c:v>
                </c:pt>
                <c:pt idx="22">
                  <c:v>7055968.922357258</c:v>
                </c:pt>
                <c:pt idx="23">
                  <c:v>7282091.403796053</c:v>
                </c:pt>
                <c:pt idx="24">
                  <c:v>7515160.417250496</c:v>
                </c:pt>
                <c:pt idx="25">
                  <c:v>7755397.357893481</c:v>
                </c:pt>
                <c:pt idx="26">
                  <c:v>8003030.427569586</c:v>
                </c:pt>
                <c:pt idx="27">
                  <c:v>8258294.853748607</c:v>
                </c:pt>
                <c:pt idx="28">
                  <c:v>8521433.1149674</c:v>
                </c:pt>
                <c:pt idx="29">
                  <c:v>8792695.172993753</c:v>
                </c:pt>
                <c:pt idx="30">
                  <c:v>9072338.711949881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'modelo de Solow'!$D$10:$D$40</c:f>
              <c:numCache>
                <c:ptCount val="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</c:numCache>
            </c:numRef>
          </c:xVal>
          <c:yVal>
            <c:numRef>
              <c:f>'modelo de Solow'!$M$10:$M$40</c:f>
              <c:numCache>
                <c:ptCount val="31"/>
                <c:pt idx="0">
                  <c:v>3464000</c:v>
                </c:pt>
                <c:pt idx="1">
                  <c:v>3583000</c:v>
                </c:pt>
                <c:pt idx="2">
                  <c:v>3782000</c:v>
                </c:pt>
                <c:pt idx="3">
                  <c:v>4005100</c:v>
                </c:pt>
                <c:pt idx="4">
                  <c:v>3982700</c:v>
                </c:pt>
                <c:pt idx="5">
                  <c:v>3969200</c:v>
                </c:pt>
                <c:pt idx="6">
                  <c:v>4192900</c:v>
                </c:pt>
                <c:pt idx="7">
                  <c:v>4390000</c:v>
                </c:pt>
                <c:pt idx="8">
                  <c:v>4634700</c:v>
                </c:pt>
                <c:pt idx="9">
                  <c:v>4783400</c:v>
                </c:pt>
                <c:pt idx="10">
                  <c:v>4771900</c:v>
                </c:pt>
                <c:pt idx="11">
                  <c:v>4888900</c:v>
                </c:pt>
                <c:pt idx="12">
                  <c:v>4787900</c:v>
                </c:pt>
                <c:pt idx="13">
                  <c:v>4995400</c:v>
                </c:pt>
                <c:pt idx="14">
                  <c:v>5359000</c:v>
                </c:pt>
                <c:pt idx="15">
                  <c:v>5563500</c:v>
                </c:pt>
                <c:pt idx="16">
                  <c:v>5751200</c:v>
                </c:pt>
                <c:pt idx="17">
                  <c:v>5944500</c:v>
                </c:pt>
                <c:pt idx="18">
                  <c:v>6191800</c:v>
                </c:pt>
                <c:pt idx="19">
                  <c:v>6408700</c:v>
                </c:pt>
                <c:pt idx="20">
                  <c:v>6520500</c:v>
                </c:pt>
                <c:pt idx="21">
                  <c:v>6488100</c:v>
                </c:pt>
                <c:pt idx="22">
                  <c:v>6686900</c:v>
                </c:pt>
                <c:pt idx="23">
                  <c:v>6865600</c:v>
                </c:pt>
                <c:pt idx="24">
                  <c:v>7145500</c:v>
                </c:pt>
                <c:pt idx="25">
                  <c:v>7338400</c:v>
                </c:pt>
                <c:pt idx="26">
                  <c:v>7603000</c:v>
                </c:pt>
                <c:pt idx="27">
                  <c:v>7943000</c:v>
                </c:pt>
                <c:pt idx="28">
                  <c:v>8285900</c:v>
                </c:pt>
                <c:pt idx="29">
                  <c:v>8629100</c:v>
                </c:pt>
                <c:pt idx="30">
                  <c:v>8955100</c:v>
                </c:pt>
              </c:numCache>
            </c:numRef>
          </c:yVal>
          <c:smooth val="0"/>
        </c:ser>
        <c:axId val="49591478"/>
        <c:axId val="43670119"/>
      </c:scatterChart>
      <c:valAx>
        <c:axId val="49591478"/>
        <c:scaling>
          <c:orientation val="minMax"/>
          <c:max val="2000"/>
          <c:min val="19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3670119"/>
        <c:crosses val="autoZero"/>
        <c:crossBetween val="midCat"/>
        <c:dispUnits/>
      </c:valAx>
      <c:valAx>
        <c:axId val="43670119"/>
        <c:scaling>
          <c:orientation val="minMax"/>
          <c:max val="1200000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9591478"/>
        <c:crosses val="autoZero"/>
        <c:crossBetween val="midCat"/>
        <c:dispUnits/>
        <c:majorUnit val="2000000"/>
        <c:minorUnit val="10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PIB Real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'modelo de Solow'!$D$10:$D$40</c:f>
              <c:numCache>
                <c:ptCount val="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</c:numCache>
            </c:numRef>
          </c:xVal>
          <c:yVal>
            <c:numRef>
              <c:f>'modelo de Solow'!$R$10:$R$40</c:f>
              <c:numCache>
                <c:ptCount val="31"/>
                <c:pt idx="0">
                  <c:v>1</c:v>
                </c:pt>
                <c:pt idx="1">
                  <c:v>0.9997053672520049</c:v>
                </c:pt>
                <c:pt idx="2">
                  <c:v>0.9791937471494484</c:v>
                </c:pt>
                <c:pt idx="3">
                  <c:v>0.9558353154271717</c:v>
                </c:pt>
                <c:pt idx="4">
                  <c:v>0.9934918699967183</c:v>
                </c:pt>
                <c:pt idx="5">
                  <c:v>1.0302141826409323</c:v>
                </c:pt>
                <c:pt idx="6">
                  <c:v>1.00774664058031</c:v>
                </c:pt>
                <c:pt idx="7">
                  <c:v>0.9944589056189331</c:v>
                </c:pt>
                <c:pt idx="8">
                  <c:v>0.9731247395899295</c:v>
                </c:pt>
                <c:pt idx="9">
                  <c:v>0.9739763833312897</c:v>
                </c:pt>
                <c:pt idx="10">
                  <c:v>1.008434510676294</c:v>
                </c:pt>
                <c:pt idx="11">
                  <c:v>1.0165839451861112</c:v>
                </c:pt>
                <c:pt idx="12">
                  <c:v>1.0719845328151818</c:v>
                </c:pt>
                <c:pt idx="13">
                  <c:v>1.0609832774307255</c:v>
                </c:pt>
                <c:pt idx="14">
                  <c:v>1.021194243208594</c:v>
                </c:pt>
                <c:pt idx="15">
                  <c:v>1.0156108752592716</c:v>
                </c:pt>
                <c:pt idx="16">
                  <c:v>1.0143132491150662</c:v>
                </c:pt>
                <c:pt idx="17">
                  <c:v>1.0130802978629974</c:v>
                </c:pt>
                <c:pt idx="18">
                  <c:v>1.0040283767354</c:v>
                </c:pt>
                <c:pt idx="19">
                  <c:v>1.0013207661317063</c:v>
                </c:pt>
                <c:pt idx="20">
                  <c:v>1.015828653946858</c:v>
                </c:pt>
                <c:pt idx="21">
                  <c:v>1.0537103576915565</c:v>
                </c:pt>
                <c:pt idx="22">
                  <c:v>1.0551928281202438</c:v>
                </c:pt>
                <c:pt idx="23">
                  <c:v>1.060663511389544</c:v>
                </c:pt>
                <c:pt idx="24">
                  <c:v>1.051733317087747</c:v>
                </c:pt>
                <c:pt idx="25">
                  <c:v>1.0568240158472528</c:v>
                </c:pt>
                <c:pt idx="26">
                  <c:v>1.0526148135695892</c:v>
                </c:pt>
                <c:pt idx="27">
                  <c:v>1.0396946813230024</c:v>
                </c:pt>
                <c:pt idx="28">
                  <c:v>1.0284257732976985</c:v>
                </c:pt>
                <c:pt idx="29">
                  <c:v>1.01895854411164</c:v>
                </c:pt>
                <c:pt idx="30">
                  <c:v>1.0130918372714857</c:v>
                </c:pt>
              </c:numCache>
            </c:numRef>
          </c:yVal>
          <c:smooth val="0"/>
        </c:ser>
        <c:axId val="57486752"/>
        <c:axId val="47618721"/>
      </c:scatterChart>
      <c:valAx>
        <c:axId val="57486752"/>
        <c:scaling>
          <c:orientation val="minMax"/>
          <c:max val="2000"/>
          <c:min val="19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7618721"/>
        <c:crosses val="autoZero"/>
        <c:crossBetween val="midCat"/>
        <c:dispUnits/>
      </c:valAx>
      <c:valAx>
        <c:axId val="47618721"/>
        <c:scaling>
          <c:orientation val="minMax"/>
          <c:max val="1.3"/>
          <c:min val="0.8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7486752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Inversión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'modelo de Solow'!$D$10:$D$40</c:f>
              <c:numCache>
                <c:ptCount val="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</c:numCache>
            </c:numRef>
          </c:xVal>
          <c:yVal>
            <c:numRef>
              <c:f>'modelo de Solow'!$I$10:$I$3940</c:f>
              <c:numCache>
                <c:ptCount val="3931"/>
                <c:pt idx="0">
                  <c:v>666872.8529701415</c:v>
                </c:pt>
                <c:pt idx="1">
                  <c:v>689578.9362307898</c:v>
                </c:pt>
                <c:pt idx="2">
                  <c:v>712943.8240282886</c:v>
                </c:pt>
                <c:pt idx="3">
                  <c:v>736989.9943000438</c:v>
                </c:pt>
                <c:pt idx="4">
                  <c:v>761740.5353003409</c:v>
                </c:pt>
                <c:pt idx="5">
                  <c:v>787219.1717554514</c:v>
                </c:pt>
                <c:pt idx="6">
                  <c:v>813450.2911448586</c:v>
                </c:pt>
                <c:pt idx="7">
                  <c:v>840458.9701939373</c:v>
                </c:pt>
                <c:pt idx="8">
                  <c:v>868271.001655152</c:v>
                </c:pt>
                <c:pt idx="9">
                  <c:v>896912.9214478988</c:v>
                </c:pt>
                <c:pt idx="10">
                  <c:v>926412.0362214106</c:v>
                </c:pt>
                <c:pt idx="11">
                  <c:v>956796.4514004155</c:v>
                </c:pt>
                <c:pt idx="12">
                  <c:v>988095.0997692621</c:v>
                </c:pt>
                <c:pt idx="13">
                  <c:v>1020337.7706470541</c:v>
                </c:pt>
                <c:pt idx="14">
                  <c:v>1053555.139703656</c:v>
                </c:pt>
                <c:pt idx="15">
                  <c:v>1087778.7994642642</c:v>
                </c:pt>
                <c:pt idx="16">
                  <c:v>1123041.2905485753</c:v>
                </c:pt>
                <c:pt idx="17">
                  <c:v>1159376.1336891914</c:v>
                </c:pt>
                <c:pt idx="18">
                  <c:v>1196817.8625728453</c:v>
                </c:pt>
                <c:pt idx="19">
                  <c:v>1235402.0575473483</c:v>
                </c:pt>
                <c:pt idx="20">
                  <c:v>1275165.3802365356</c:v>
                </c:pt>
                <c:pt idx="21">
                  <c:v>1316145.6091052846</c:v>
                </c:pt>
                <c:pt idx="22">
                  <c:v>1358381.6760164665</c:v>
                </c:pt>
                <c:pt idx="23">
                  <c:v>1401913.703821829</c:v>
                </c:pt>
                <c:pt idx="24">
                  <c:v>1446783.0450289024</c:v>
                </c:pt>
                <c:pt idx="25">
                  <c:v>1493032.3215864673</c:v>
                </c:pt>
                <c:pt idx="26">
                  <c:v>1540705.4658314611</c:v>
                </c:pt>
                <c:pt idx="27">
                  <c:v>1589847.7626408692</c:v>
                </c:pt>
                <c:pt idx="28">
                  <c:v>1640505.8928327223</c:v>
                </c:pt>
                <c:pt idx="29">
                  <c:v>1692727.9778611825</c:v>
                </c:pt>
                <c:pt idx="30">
                  <c:v>1746563.6258514654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'modelo de Solow'!$D$10:$D$40</c:f>
              <c:numCache>
                <c:ptCount val="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</c:numCache>
            </c:numRef>
          </c:xVal>
          <c:yVal>
            <c:numRef>
              <c:f>'modelo de Solow'!$N$10:$N$40</c:f>
              <c:numCache>
                <c:ptCount val="31"/>
                <c:pt idx="0">
                  <c:v>623553.7786445636</c:v>
                </c:pt>
                <c:pt idx="1">
                  <c:v>682506.8222621185</c:v>
                </c:pt>
                <c:pt idx="2">
                  <c:v>749482.648811954</c:v>
                </c:pt>
                <c:pt idx="3">
                  <c:v>825706.3682173373</c:v>
                </c:pt>
                <c:pt idx="4">
                  <c:v>790422.6758286176</c:v>
                </c:pt>
                <c:pt idx="5">
                  <c:v>689911.6330819632</c:v>
                </c:pt>
                <c:pt idx="6">
                  <c:v>798492.7823630421</c:v>
                </c:pt>
                <c:pt idx="7">
                  <c:v>901480.8371029478</c:v>
                </c:pt>
                <c:pt idx="8">
                  <c:v>1011733.2717921666</c:v>
                </c:pt>
                <c:pt idx="9">
                  <c:v>1049964.1958811507</c:v>
                </c:pt>
                <c:pt idx="10">
                  <c:v>958167.905466354</c:v>
                </c:pt>
                <c:pt idx="11">
                  <c:v>1031007.5148977292</c:v>
                </c:pt>
                <c:pt idx="12">
                  <c:v>887406.1079105495</c:v>
                </c:pt>
                <c:pt idx="13">
                  <c:v>929326.9845802399</c:v>
                </c:pt>
                <c:pt idx="14">
                  <c:v>1138337.0887440334</c:v>
                </c:pt>
                <c:pt idx="15">
                  <c:v>1122854.463579966</c:v>
                </c:pt>
                <c:pt idx="16">
                  <c:v>1128652.468380253</c:v>
                </c:pt>
                <c:pt idx="17">
                  <c:v>1140472.610610994</c:v>
                </c:pt>
                <c:pt idx="18">
                  <c:v>1151046.800608467</c:v>
                </c:pt>
                <c:pt idx="19">
                  <c:v>1188855.8505064617</c:v>
                </c:pt>
                <c:pt idx="20">
                  <c:v>1147334.9707866732</c:v>
                </c:pt>
                <c:pt idx="21">
                  <c:v>1048147.5390763317</c:v>
                </c:pt>
                <c:pt idx="22">
                  <c:v>1098642.9972212464</c:v>
                </c:pt>
                <c:pt idx="23">
                  <c:v>1169453.7787297391</c:v>
                </c:pt>
                <c:pt idx="24">
                  <c:v>1297231.1784136244</c:v>
                </c:pt>
                <c:pt idx="25">
                  <c:v>1329900</c:v>
                </c:pt>
                <c:pt idx="26">
                  <c:v>1411210.80878843</c:v>
                </c:pt>
                <c:pt idx="27">
                  <c:v>1546944.1046448252</c:v>
                </c:pt>
                <c:pt idx="28">
                  <c:v>1679946.6984702186</c:v>
                </c:pt>
                <c:pt idx="29">
                  <c:v>1770909.969824592</c:v>
                </c:pt>
                <c:pt idx="30">
                  <c:v>1855673.6552586022</c:v>
                </c:pt>
              </c:numCache>
            </c:numRef>
          </c:yVal>
          <c:smooth val="0"/>
        </c:ser>
        <c:axId val="25915306"/>
        <c:axId val="31911163"/>
      </c:scatterChart>
      <c:valAx>
        <c:axId val="25915306"/>
        <c:scaling>
          <c:orientation val="minMax"/>
          <c:max val="2000"/>
          <c:min val="19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1911163"/>
        <c:crosses val="autoZero"/>
        <c:crossBetween val="midCat"/>
        <c:dispUnits/>
      </c:valAx>
      <c:valAx>
        <c:axId val="31911163"/>
        <c:scaling>
          <c:orientation val="minMax"/>
          <c:max val="250000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5915306"/>
        <c:crosses val="autoZero"/>
        <c:crossBetween val="midCat"/>
        <c:dispUnits/>
        <c:majorUnit val="5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Inversión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'modelo de Solow'!$D$10:$D$40</c:f>
              <c:numCache>
                <c:ptCount val="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</c:numCache>
            </c:numRef>
          </c:xVal>
          <c:yVal>
            <c:numRef>
              <c:f>'modelo de Solow'!$S$10:$S$40</c:f>
              <c:numCache>
                <c:ptCount val="31"/>
                <c:pt idx="0">
                  <c:v>1.0694712722609776</c:v>
                </c:pt>
                <c:pt idx="1">
                  <c:v>1.0103619681708547</c:v>
                </c:pt>
                <c:pt idx="2">
                  <c:v>0.9512479377053157</c:v>
                </c:pt>
                <c:pt idx="3">
                  <c:v>0.8925569944327447</c:v>
                </c:pt>
                <c:pt idx="4">
                  <c:v>0.9637129077829041</c:v>
                </c:pt>
                <c:pt idx="5">
                  <c:v>1.1410434815235646</c:v>
                </c:pt>
                <c:pt idx="6">
                  <c:v>1.018732177813244</c:v>
                </c:pt>
                <c:pt idx="7">
                  <c:v>0.9323093022086704</c:v>
                </c:pt>
                <c:pt idx="8">
                  <c:v>0.8582014903168222</c:v>
                </c:pt>
                <c:pt idx="9">
                  <c:v>0.8542319109226308</c:v>
                </c:pt>
                <c:pt idx="10">
                  <c:v>0.9668577197547779</c:v>
                </c:pt>
                <c:pt idx="11">
                  <c:v>0.9280208316379973</c:v>
                </c:pt>
                <c:pt idx="12">
                  <c:v>1.1134643890335518</c:v>
                </c:pt>
                <c:pt idx="13">
                  <c:v>1.0979319309316324</c:v>
                </c:pt>
                <c:pt idx="14">
                  <c:v>0.9255212275180104</c:v>
                </c:pt>
                <c:pt idx="15">
                  <c:v>0.9687620566570391</c:v>
                </c:pt>
                <c:pt idx="16">
                  <c:v>0.9950284272715672</c:v>
                </c:pt>
                <c:pt idx="17">
                  <c:v>1.0165751662094455</c:v>
                </c:pt>
                <c:pt idx="18">
                  <c:v>1.0397647271511312</c:v>
                </c:pt>
                <c:pt idx="19">
                  <c:v>1.0391521032773297</c:v>
                </c:pt>
                <c:pt idx="20">
                  <c:v>1.1114150729339445</c:v>
                </c:pt>
                <c:pt idx="21">
                  <c:v>1.2556873531994581</c:v>
                </c:pt>
                <c:pt idx="22">
                  <c:v>1.2364177257327145</c:v>
                </c:pt>
                <c:pt idx="23">
                  <c:v>1.1987764966175816</c:v>
                </c:pt>
                <c:pt idx="24">
                  <c:v>1.1152854395607141</c:v>
                </c:pt>
                <c:pt idx="25">
                  <c:v>1.1226651038322184</c:v>
                </c:pt>
                <c:pt idx="26">
                  <c:v>1.0917613840799636</c:v>
                </c:pt>
                <c:pt idx="27">
                  <c:v>1.027734459097276</c:v>
                </c:pt>
                <c:pt idx="28">
                  <c:v>0.9765225851073659</c:v>
                </c:pt>
                <c:pt idx="29">
                  <c:v>0.955852079837151</c:v>
                </c:pt>
                <c:pt idx="30">
                  <c:v>0.9412019300387537</c:v>
                </c:pt>
              </c:numCache>
            </c:numRef>
          </c:yVal>
          <c:smooth val="0"/>
        </c:ser>
        <c:axId val="18765012"/>
        <c:axId val="34667381"/>
      </c:scatterChart>
      <c:valAx>
        <c:axId val="18765012"/>
        <c:scaling>
          <c:orientation val="minMax"/>
          <c:max val="2000"/>
          <c:min val="19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4667381"/>
        <c:crosses val="autoZero"/>
        <c:crossBetween val="midCat"/>
        <c:dispUnits/>
      </c:valAx>
      <c:valAx>
        <c:axId val="34667381"/>
        <c:scaling>
          <c:orientation val="minMax"/>
          <c:max val="1.3"/>
          <c:min val="0.8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8765012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Consumo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'modelo de Solow'!$D$10:$D$40</c:f>
              <c:numCache>
                <c:ptCount val="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</c:numCache>
            </c:numRef>
          </c:xVal>
          <c:yVal>
            <c:numRef>
              <c:f>'modelo de Solow'!$J$10:$J$40</c:f>
              <c:numCache>
                <c:ptCount val="31"/>
                <c:pt idx="0">
                  <c:v>2797127.1470298585</c:v>
                </c:pt>
                <c:pt idx="1">
                  <c:v>2892365.3946331437</c:v>
                </c:pt>
                <c:pt idx="2">
                  <c:v>2990366.9276909255</c:v>
                </c:pt>
                <c:pt idx="3">
                  <c:v>3091226.0275173215</c:v>
                </c:pt>
                <c:pt idx="4">
                  <c:v>3195039.535335589</c:v>
                </c:pt>
                <c:pt idx="5">
                  <c:v>3301906.9619829375</c:v>
                </c:pt>
                <c:pt idx="6">
                  <c:v>3411930.598144323</c:v>
                </c:pt>
                <c:pt idx="7">
                  <c:v>3525215.625473179</c:v>
                </c:pt>
                <c:pt idx="8">
                  <c:v>3641870.2289222945</c:v>
                </c:pt>
                <c:pt idx="9">
                  <c:v>3762005.7105789925</c:v>
                </c:pt>
                <c:pt idx="10">
                  <c:v>3885736.605274797</c:v>
                </c:pt>
                <c:pt idx="11">
                  <c:v>4013180.7982199634</c:v>
                </c:pt>
                <c:pt idx="12">
                  <c:v>4144459.644896547</c:v>
                </c:pt>
                <c:pt idx="13">
                  <c:v>4279698.093430392</c:v>
                </c:pt>
                <c:pt idx="14">
                  <c:v>4419024.8096512</c:v>
                </c:pt>
                <c:pt idx="15">
                  <c:v>4562572.305040694</c:v>
                </c:pt>
                <c:pt idx="16">
                  <c:v>4710477.067761994</c:v>
                </c:pt>
                <c:pt idx="17">
                  <c:v>4862879.696957396</c:v>
                </c:pt>
                <c:pt idx="18">
                  <c:v>5019925.040497404</c:v>
                </c:pt>
                <c:pt idx="19">
                  <c:v>5181762.336360917</c:v>
                </c:pt>
                <c:pt idx="20">
                  <c:v>5348545.357823952</c:v>
                </c:pt>
                <c:pt idx="21">
                  <c:v>5520432.562633303</c:v>
                </c:pt>
                <c:pt idx="22">
                  <c:v>5697587.246340792</c:v>
                </c:pt>
                <c:pt idx="23">
                  <c:v>5880177.699974224</c:v>
                </c:pt>
                <c:pt idx="24">
                  <c:v>6068377.372221594</c:v>
                </c:pt>
                <c:pt idx="25">
                  <c:v>6262365.036307014</c:v>
                </c:pt>
                <c:pt idx="26">
                  <c:v>6462324.9617381245</c:v>
                </c:pt>
                <c:pt idx="27">
                  <c:v>6668447.091107738</c:v>
                </c:pt>
                <c:pt idx="28">
                  <c:v>6880927.222134678</c:v>
                </c:pt>
                <c:pt idx="29">
                  <c:v>7099967.19513257</c:v>
                </c:pt>
                <c:pt idx="30">
                  <c:v>7325775.086098416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'modelo de Solow'!$D$10:$D$40</c:f>
              <c:numCache>
                <c:ptCount val="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</c:numCache>
            </c:numRef>
          </c:xVal>
          <c:yVal>
            <c:numRef>
              <c:f>'modelo de Solow'!$O$10:$O$40</c:f>
              <c:numCache>
                <c:ptCount val="31"/>
                <c:pt idx="0">
                  <c:v>2840446.2213554364</c:v>
                </c:pt>
                <c:pt idx="1">
                  <c:v>2900493.1777378814</c:v>
                </c:pt>
                <c:pt idx="2">
                  <c:v>3032517.351188046</c:v>
                </c:pt>
                <c:pt idx="3">
                  <c:v>3179393.6317826626</c:v>
                </c:pt>
                <c:pt idx="4">
                  <c:v>3192277.3241713825</c:v>
                </c:pt>
                <c:pt idx="5">
                  <c:v>3279288.3669180367</c:v>
                </c:pt>
                <c:pt idx="6">
                  <c:v>3394407.2176369578</c:v>
                </c:pt>
                <c:pt idx="7">
                  <c:v>3488519.1628970522</c:v>
                </c:pt>
                <c:pt idx="8">
                  <c:v>3622966.728207833</c:v>
                </c:pt>
                <c:pt idx="9">
                  <c:v>3733435.8041188493</c:v>
                </c:pt>
                <c:pt idx="10">
                  <c:v>3813732.094533646</c:v>
                </c:pt>
                <c:pt idx="11">
                  <c:v>3857892.4851022707</c:v>
                </c:pt>
                <c:pt idx="12">
                  <c:v>3900493.8920894507</c:v>
                </c:pt>
                <c:pt idx="13">
                  <c:v>4066073.0154197603</c:v>
                </c:pt>
                <c:pt idx="14">
                  <c:v>4220662.911255967</c:v>
                </c:pt>
                <c:pt idx="15">
                  <c:v>4440645.536420034</c:v>
                </c:pt>
                <c:pt idx="16">
                  <c:v>4622547.531619747</c:v>
                </c:pt>
                <c:pt idx="17">
                  <c:v>4804027.389389006</c:v>
                </c:pt>
                <c:pt idx="18">
                  <c:v>5040753.199391533</c:v>
                </c:pt>
                <c:pt idx="19">
                  <c:v>5219844.149493538</c:v>
                </c:pt>
                <c:pt idx="20">
                  <c:v>5373165.029213327</c:v>
                </c:pt>
                <c:pt idx="21">
                  <c:v>5439952.460923668</c:v>
                </c:pt>
                <c:pt idx="22">
                  <c:v>5588257.002778754</c:v>
                </c:pt>
                <c:pt idx="23">
                  <c:v>5696146.221270261</c:v>
                </c:pt>
                <c:pt idx="24">
                  <c:v>5848268.821586376</c:v>
                </c:pt>
                <c:pt idx="25">
                  <c:v>6008500</c:v>
                </c:pt>
                <c:pt idx="26">
                  <c:v>6191789.19121157</c:v>
                </c:pt>
                <c:pt idx="27">
                  <c:v>6396055.895355174</c:v>
                </c:pt>
                <c:pt idx="28">
                  <c:v>6605953.301529782</c:v>
                </c:pt>
                <c:pt idx="29">
                  <c:v>6858190.030175408</c:v>
                </c:pt>
                <c:pt idx="30">
                  <c:v>7099426.344741398</c:v>
                </c:pt>
              </c:numCache>
            </c:numRef>
          </c:yVal>
          <c:smooth val="0"/>
        </c:ser>
        <c:axId val="43570974"/>
        <c:axId val="56594447"/>
      </c:scatterChart>
      <c:valAx>
        <c:axId val="43570974"/>
        <c:scaling>
          <c:orientation val="minMax"/>
          <c:max val="2000"/>
          <c:min val="19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56594447"/>
        <c:crosses val="autoZero"/>
        <c:crossBetween val="midCat"/>
        <c:dispUnits/>
      </c:valAx>
      <c:valAx>
        <c:axId val="56594447"/>
        <c:scaling>
          <c:orientation val="minMax"/>
          <c:max val="1000000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3570974"/>
        <c:crosses val="autoZero"/>
        <c:crossBetween val="midCat"/>
        <c:dispUnits/>
        <c:majorUnit val="2000000"/>
        <c:minorUnit val="500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Consumo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'modelo de Solow'!$D$10:$D$40</c:f>
              <c:numCache>
                <c:ptCount val="3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</c:numCache>
            </c:numRef>
          </c:xVal>
          <c:yVal>
            <c:numRef>
              <c:f>'modelo de Solow'!$T$10:$T$40</c:f>
              <c:numCache>
                <c:ptCount val="31"/>
                <c:pt idx="0">
                  <c:v>0.9847492010234553</c:v>
                </c:pt>
                <c:pt idx="1">
                  <c:v>0.9971977927177623</c:v>
                </c:pt>
                <c:pt idx="2">
                  <c:v>0.9861005169580952</c:v>
                </c:pt>
                <c:pt idx="3">
                  <c:v>0.9722690504931577</c:v>
                </c:pt>
                <c:pt idx="4">
                  <c:v>1.0008652791984243</c:v>
                </c:pt>
                <c:pt idx="5">
                  <c:v>1.0068974096005343</c:v>
                </c:pt>
                <c:pt idx="6">
                  <c:v>1.0051624273058093</c:v>
                </c:pt>
                <c:pt idx="7">
                  <c:v>1.0105192091149793</c:v>
                </c:pt>
                <c:pt idx="8">
                  <c:v>1.0052176854309154</c:v>
                </c:pt>
                <c:pt idx="9">
                  <c:v>1.007652443475424</c:v>
                </c:pt>
                <c:pt idx="10">
                  <c:v>1.0188803274473206</c:v>
                </c:pt>
                <c:pt idx="11">
                  <c:v>1.04025211011384</c:v>
                </c:pt>
                <c:pt idx="12">
                  <c:v>1.0625474002925324</c:v>
                </c:pt>
                <c:pt idx="13">
                  <c:v>1.0525384264376223</c:v>
                </c:pt>
                <c:pt idx="14">
                  <c:v>1.0469978064029295</c:v>
                </c:pt>
                <c:pt idx="15">
                  <c:v>1.0274569919217094</c:v>
                </c:pt>
                <c:pt idx="16">
                  <c:v>1.0190218782047733</c:v>
                </c:pt>
                <c:pt idx="17">
                  <c:v>1.0122506186576665</c:v>
                </c:pt>
                <c:pt idx="18">
                  <c:v>0.9958680462878755</c:v>
                </c:pt>
                <c:pt idx="19">
                  <c:v>0.9927044156794766</c:v>
                </c:pt>
                <c:pt idx="20">
                  <c:v>0.9954180317828467</c:v>
                </c:pt>
                <c:pt idx="21">
                  <c:v>1.014794265627823</c:v>
                </c:pt>
                <c:pt idx="22">
                  <c:v>1.0195642833727356</c:v>
                </c:pt>
                <c:pt idx="23">
                  <c:v>1.032308067868195</c:v>
                </c:pt>
                <c:pt idx="24">
                  <c:v>1.037636530971829</c:v>
                </c:pt>
                <c:pt idx="25">
                  <c:v>1.0422509838240848</c:v>
                </c:pt>
                <c:pt idx="26">
                  <c:v>1.0436926649425573</c:v>
                </c:pt>
                <c:pt idx="27">
                  <c:v>1.0425873694991274</c:v>
                </c:pt>
                <c:pt idx="28">
                  <c:v>1.0416251687006655</c:v>
                </c:pt>
                <c:pt idx="29">
                  <c:v>1.0352537861875166</c:v>
                </c:pt>
                <c:pt idx="30">
                  <c:v>1.0318826804259582</c:v>
                </c:pt>
              </c:numCache>
            </c:numRef>
          </c:yVal>
          <c:smooth val="0"/>
        </c:ser>
        <c:axId val="39587976"/>
        <c:axId val="20747465"/>
      </c:scatterChart>
      <c:valAx>
        <c:axId val="39587976"/>
        <c:scaling>
          <c:orientation val="minMax"/>
          <c:max val="2000"/>
          <c:min val="19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0747465"/>
        <c:crosses val="autoZero"/>
        <c:crossBetween val="midCat"/>
        <c:dispUnits/>
      </c:valAx>
      <c:valAx>
        <c:axId val="20747465"/>
        <c:scaling>
          <c:orientation val="minMax"/>
          <c:max val="1.3"/>
          <c:min val="0.8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9587976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1200" verticalDpi="12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1200" verticalDpi="12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0.79325</cdr:y>
    </cdr:from>
    <cdr:to>
      <cdr:x>0.294</cdr:x>
      <cdr:y>0.839</cdr:y>
    </cdr:to>
    <cdr:sp>
      <cdr:nvSpPr>
        <cdr:cNvPr id="1" name="TextBox 1"/>
        <cdr:cNvSpPr txBox="1">
          <a:spLocks noChangeArrowheads="1"/>
        </cdr:cNvSpPr>
      </cdr:nvSpPr>
      <cdr:spPr>
        <a:xfrm>
          <a:off x="2247900" y="4705350"/>
          <a:ext cx="2952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#2</a:t>
          </a:r>
        </a:p>
      </cdr:txBody>
    </cdr:sp>
  </cdr:relSizeAnchor>
  <cdr:relSizeAnchor xmlns:cdr="http://schemas.openxmlformats.org/drawingml/2006/chartDrawing">
    <cdr:from>
      <cdr:x>0.32625</cdr:x>
      <cdr:y>0.65</cdr:y>
    </cdr:from>
    <cdr:to>
      <cdr:x>0.3605</cdr:x>
      <cdr:y>0.69575</cdr:y>
    </cdr:to>
    <cdr:sp>
      <cdr:nvSpPr>
        <cdr:cNvPr id="2" name="TextBox 2"/>
        <cdr:cNvSpPr txBox="1">
          <a:spLocks noChangeArrowheads="1"/>
        </cdr:cNvSpPr>
      </cdr:nvSpPr>
      <cdr:spPr>
        <a:xfrm>
          <a:off x="2828925" y="3848100"/>
          <a:ext cx="2952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#1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0.7185</cdr:x>
      <cdr:y>0.38125</cdr:y>
    </cdr:from>
    <cdr:to>
      <cdr:x>0.81725</cdr:x>
      <cdr:y>0.43175</cdr:y>
    </cdr:to>
    <cdr:sp>
      <cdr:nvSpPr>
        <cdr:cNvPr id="1" name="TextBox 1"/>
        <cdr:cNvSpPr txBox="1">
          <a:spLocks noChangeArrowheads="1"/>
        </cdr:cNvSpPr>
      </cdr:nvSpPr>
      <cdr:spPr>
        <a:xfrm>
          <a:off x="6229350" y="2257425"/>
          <a:ext cx="8572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modelo</a:t>
          </a:r>
        </a:p>
      </cdr:txBody>
    </cdr:sp>
  </cdr:relSizeAnchor>
  <cdr:relSizeAnchor xmlns:cdr="http://schemas.openxmlformats.org/drawingml/2006/chartDrawing">
    <cdr:from>
      <cdr:x>0.8005</cdr:x>
      <cdr:y>0.50575</cdr:y>
    </cdr:from>
    <cdr:to>
      <cdr:x>0.878</cdr:x>
      <cdr:y>0.55625</cdr:y>
    </cdr:to>
    <cdr:sp>
      <cdr:nvSpPr>
        <cdr:cNvPr id="2" name="TextBox 2"/>
        <cdr:cNvSpPr txBox="1">
          <a:spLocks noChangeArrowheads="1"/>
        </cdr:cNvSpPr>
      </cdr:nvSpPr>
      <cdr:spPr>
        <a:xfrm>
          <a:off x="6943725" y="3000375"/>
          <a:ext cx="6762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datos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0.54275</cdr:x>
      <cdr:y>0.619</cdr:y>
    </cdr:from>
    <cdr:to>
      <cdr:x>0.71225</cdr:x>
      <cdr:y>0.6695</cdr:y>
    </cdr:to>
    <cdr:sp>
      <cdr:nvSpPr>
        <cdr:cNvPr id="1" name="TextBox 1"/>
        <cdr:cNvSpPr txBox="1">
          <a:spLocks noChangeArrowheads="1"/>
        </cdr:cNvSpPr>
      </cdr:nvSpPr>
      <cdr:spPr>
        <a:xfrm>
          <a:off x="4705350" y="3667125"/>
          <a:ext cx="1466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modelo/datos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0.7395</cdr:x>
      <cdr:y>0.34775</cdr:y>
    </cdr:from>
    <cdr:to>
      <cdr:x>0.83825</cdr:x>
      <cdr:y>0.39825</cdr:y>
    </cdr:to>
    <cdr:sp>
      <cdr:nvSpPr>
        <cdr:cNvPr id="1" name="TextBox 1"/>
        <cdr:cNvSpPr txBox="1">
          <a:spLocks noChangeArrowheads="1"/>
        </cdr:cNvSpPr>
      </cdr:nvSpPr>
      <cdr:spPr>
        <a:xfrm>
          <a:off x="6410325" y="2057400"/>
          <a:ext cx="8572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modelo</a:t>
          </a:r>
        </a:p>
      </cdr:txBody>
    </cdr:sp>
  </cdr:relSizeAnchor>
  <cdr:relSizeAnchor xmlns:cdr="http://schemas.openxmlformats.org/drawingml/2006/chartDrawing">
    <cdr:from>
      <cdr:x>0.79825</cdr:x>
      <cdr:y>0.46325</cdr:y>
    </cdr:from>
    <cdr:to>
      <cdr:x>0.87575</cdr:x>
      <cdr:y>0.51375</cdr:y>
    </cdr:to>
    <cdr:sp>
      <cdr:nvSpPr>
        <cdr:cNvPr id="2" name="TextBox 2"/>
        <cdr:cNvSpPr txBox="1">
          <a:spLocks noChangeArrowheads="1"/>
        </cdr:cNvSpPr>
      </cdr:nvSpPr>
      <cdr:spPr>
        <a:xfrm>
          <a:off x="6924675" y="2743200"/>
          <a:ext cx="6762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datos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0.5645</cdr:x>
      <cdr:y>0.47625</cdr:y>
    </cdr:from>
    <cdr:to>
      <cdr:x>0.734</cdr:x>
      <cdr:y>0.52675</cdr:y>
    </cdr:to>
    <cdr:sp>
      <cdr:nvSpPr>
        <cdr:cNvPr id="1" name="TextBox 1"/>
        <cdr:cNvSpPr txBox="1">
          <a:spLocks noChangeArrowheads="1"/>
        </cdr:cNvSpPr>
      </cdr:nvSpPr>
      <cdr:spPr>
        <a:xfrm>
          <a:off x="4895850" y="2819400"/>
          <a:ext cx="1466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modelo/datos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0.68975</cdr:x>
      <cdr:y>0.3075</cdr:y>
    </cdr:from>
    <cdr:to>
      <cdr:x>0.7885</cdr:x>
      <cdr:y>0.358</cdr:y>
    </cdr:to>
    <cdr:sp>
      <cdr:nvSpPr>
        <cdr:cNvPr id="1" name="TextBox 1"/>
        <cdr:cNvSpPr txBox="1">
          <a:spLocks noChangeArrowheads="1"/>
        </cdr:cNvSpPr>
      </cdr:nvSpPr>
      <cdr:spPr>
        <a:xfrm>
          <a:off x="5981700" y="1819275"/>
          <a:ext cx="8572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modelo</a:t>
          </a:r>
        </a:p>
      </cdr:txBody>
    </cdr:sp>
  </cdr:relSizeAnchor>
  <cdr:relSizeAnchor xmlns:cdr="http://schemas.openxmlformats.org/drawingml/2006/chartDrawing">
    <cdr:from>
      <cdr:x>0.86075</cdr:x>
      <cdr:y>0.37175</cdr:y>
    </cdr:from>
    <cdr:to>
      <cdr:x>0.93825</cdr:x>
      <cdr:y>0.42225</cdr:y>
    </cdr:to>
    <cdr:sp>
      <cdr:nvSpPr>
        <cdr:cNvPr id="2" name="TextBox 2"/>
        <cdr:cNvSpPr txBox="1">
          <a:spLocks noChangeArrowheads="1"/>
        </cdr:cNvSpPr>
      </cdr:nvSpPr>
      <cdr:spPr>
        <a:xfrm>
          <a:off x="7467600" y="2200275"/>
          <a:ext cx="6762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datos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0.5455</cdr:x>
      <cdr:y>0.48725</cdr:y>
    </cdr:from>
    <cdr:to>
      <cdr:x>0.715</cdr:x>
      <cdr:y>0.5395</cdr:y>
    </cdr:to>
    <cdr:sp>
      <cdr:nvSpPr>
        <cdr:cNvPr id="1" name="TextBox 1"/>
        <cdr:cNvSpPr txBox="1">
          <a:spLocks noChangeArrowheads="1"/>
        </cdr:cNvSpPr>
      </cdr:nvSpPr>
      <cdr:spPr>
        <a:xfrm>
          <a:off x="4724400" y="2886075"/>
          <a:ext cx="14668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modelo/datos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0.76125</cdr:x>
      <cdr:y>0.324</cdr:y>
    </cdr:from>
    <cdr:to>
      <cdr:x>0.86</cdr:x>
      <cdr:y>0.3745</cdr:y>
    </cdr:to>
    <cdr:sp>
      <cdr:nvSpPr>
        <cdr:cNvPr id="1" name="TextBox 1"/>
        <cdr:cNvSpPr txBox="1">
          <a:spLocks noChangeArrowheads="1"/>
        </cdr:cNvSpPr>
      </cdr:nvSpPr>
      <cdr:spPr>
        <a:xfrm>
          <a:off x="6600825" y="1914525"/>
          <a:ext cx="8572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modelo</a:t>
          </a:r>
        </a:p>
      </cdr:txBody>
    </cdr:sp>
  </cdr:relSizeAnchor>
  <cdr:relSizeAnchor xmlns:cdr="http://schemas.openxmlformats.org/drawingml/2006/chartDrawing">
    <cdr:from>
      <cdr:x>0.7915</cdr:x>
      <cdr:y>0.45025</cdr:y>
    </cdr:from>
    <cdr:to>
      <cdr:x>0.869</cdr:x>
      <cdr:y>0.50075</cdr:y>
    </cdr:to>
    <cdr:sp>
      <cdr:nvSpPr>
        <cdr:cNvPr id="2" name="TextBox 2"/>
        <cdr:cNvSpPr txBox="1">
          <a:spLocks noChangeArrowheads="1"/>
        </cdr:cNvSpPr>
      </cdr:nvSpPr>
      <cdr:spPr>
        <a:xfrm>
          <a:off x="6867525" y="2667000"/>
          <a:ext cx="6762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datos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0.4985</cdr:x>
      <cdr:y>0.47075</cdr:y>
    </cdr:from>
    <cdr:to>
      <cdr:x>0.668</cdr:x>
      <cdr:y>0.52125</cdr:y>
    </cdr:to>
    <cdr:sp>
      <cdr:nvSpPr>
        <cdr:cNvPr id="1" name="TextBox 1"/>
        <cdr:cNvSpPr txBox="1">
          <a:spLocks noChangeArrowheads="1"/>
        </cdr:cNvSpPr>
      </cdr:nvSpPr>
      <cdr:spPr>
        <a:xfrm>
          <a:off x="4324350" y="2790825"/>
          <a:ext cx="1466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modelo/datos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tabSelected="1" workbookViewId="0" topLeftCell="A1">
      <selection activeCell="H18" sqref="H18"/>
    </sheetView>
  </sheetViews>
  <sheetFormatPr defaultColWidth="9.140625" defaultRowHeight="12.75"/>
  <cols>
    <col min="1" max="1" width="5.00390625" style="0" customWidth="1"/>
    <col min="2" max="2" width="15.28125" style="0" bestFit="1" customWidth="1"/>
    <col min="3" max="3" width="11.140625" style="0" customWidth="1"/>
    <col min="4" max="4" width="17.7109375" style="0" bestFit="1" customWidth="1"/>
    <col min="5" max="5" width="19.7109375" style="0" bestFit="1" customWidth="1"/>
    <col min="6" max="6" width="19.7109375" style="5" bestFit="1" customWidth="1"/>
    <col min="7" max="7" width="14.28125" style="0" customWidth="1"/>
    <col min="8" max="8" width="11.421875" style="0" customWidth="1"/>
    <col min="9" max="9" width="11.421875" style="2" customWidth="1"/>
    <col min="10" max="11" width="11.421875" style="0" customWidth="1"/>
    <col min="12" max="13" width="11.421875" style="2" customWidth="1"/>
    <col min="14" max="22" width="11.421875" style="0" customWidth="1"/>
    <col min="23" max="23" width="17.28125" style="0" customWidth="1"/>
    <col min="24" max="16384" width="11.421875" style="0" customWidth="1"/>
  </cols>
  <sheetData>
    <row r="1" spans="1:24" ht="12.75">
      <c r="A1" s="8" t="s">
        <v>0</v>
      </c>
      <c r="B1" s="8" t="s">
        <v>28</v>
      </c>
      <c r="C1" s="8" t="s">
        <v>1</v>
      </c>
      <c r="D1" s="8" t="s">
        <v>25</v>
      </c>
      <c r="E1" s="8" t="s">
        <v>2</v>
      </c>
      <c r="F1" s="9" t="s">
        <v>3</v>
      </c>
      <c r="I1" s="2" t="s">
        <v>4</v>
      </c>
      <c r="L1" s="2" t="s">
        <v>4</v>
      </c>
      <c r="P1" t="s">
        <v>11</v>
      </c>
      <c r="Q1" t="s">
        <v>37</v>
      </c>
      <c r="R1" t="s">
        <v>33</v>
      </c>
      <c r="S1" t="s">
        <v>36</v>
      </c>
      <c r="T1" t="s">
        <v>29</v>
      </c>
      <c r="U1" t="s">
        <v>10</v>
      </c>
      <c r="V1" t="s">
        <v>30</v>
      </c>
      <c r="W1" t="s">
        <v>38</v>
      </c>
      <c r="X1" t="s">
        <v>39</v>
      </c>
    </row>
    <row r="2" spans="1:24" ht="12.75">
      <c r="A2" s="8"/>
      <c r="B2" s="8" t="s">
        <v>27</v>
      </c>
      <c r="C2" s="8" t="s">
        <v>27</v>
      </c>
      <c r="D2" s="8" t="s">
        <v>26</v>
      </c>
      <c r="E2" s="9" t="s">
        <v>24</v>
      </c>
      <c r="F2" s="9" t="s">
        <v>24</v>
      </c>
      <c r="I2" s="2" t="s">
        <v>6</v>
      </c>
      <c r="J2" t="s">
        <v>8</v>
      </c>
      <c r="L2" s="2" t="s">
        <v>7</v>
      </c>
      <c r="N2" t="s">
        <v>5</v>
      </c>
      <c r="P2">
        <f>AVERAGE(P19:P49)</f>
        <v>0.1925152577858376</v>
      </c>
      <c r="Q2" t="s">
        <v>9</v>
      </c>
      <c r="R2">
        <f>AVERAGE(R19:R49)</f>
        <v>1.0144683592072743</v>
      </c>
      <c r="T2">
        <f>AVERAGE(T19:T49)</f>
        <v>1.0166114684297598</v>
      </c>
      <c r="X2">
        <f>AVERAGE(X19:X49)</f>
        <v>847.2592988546538</v>
      </c>
    </row>
    <row r="3" spans="1:19" ht="12.75">
      <c r="A3" s="3">
        <v>1954</v>
      </c>
      <c r="B3" s="10">
        <f aca="true" t="shared" si="0" ref="B3:D6">B4^2/B5</f>
        <v>101342.02668525769</v>
      </c>
      <c r="C3" s="10">
        <f t="shared" si="0"/>
        <v>66237.01416929308</v>
      </c>
      <c r="D3" s="10">
        <f t="shared" si="0"/>
        <v>2173.6140060198695</v>
      </c>
      <c r="E3" s="11">
        <v>1903501.7408679426</v>
      </c>
      <c r="F3" s="11">
        <v>356415.30616258254</v>
      </c>
      <c r="G3" s="2"/>
      <c r="I3" s="2">
        <v>5132480</v>
      </c>
      <c r="J3" s="7">
        <f>I4/I3</f>
        <v>1.0194430969360977</v>
      </c>
      <c r="K3" s="1"/>
      <c r="L3" s="2">
        <v>4253759.85</v>
      </c>
      <c r="M3" s="7">
        <f>N3</f>
        <v>2.2347023691506616</v>
      </c>
      <c r="N3">
        <f aca="true" t="shared" si="1" ref="N3:N12">L3/E3</f>
        <v>2.2347023691506616</v>
      </c>
      <c r="P3">
        <f aca="true" t="shared" si="2" ref="P3:P15">F3/E3</f>
        <v>0.1872419123714945</v>
      </c>
      <c r="Q3">
        <f aca="true" t="shared" si="3" ref="Q3:Q8">C3*D3/1000000</f>
        <v>143.97370171531196</v>
      </c>
      <c r="S3">
        <f aca="true" t="shared" si="4" ref="S3:S8">E3/Q3</f>
        <v>13221.176632881563</v>
      </c>
    </row>
    <row r="4" spans="1:20" ht="12.75">
      <c r="A4" s="3">
        <f>A3+1</f>
        <v>1955</v>
      </c>
      <c r="B4" s="10">
        <f t="shared" si="0"/>
        <v>102362.37670681962</v>
      </c>
      <c r="C4" s="10">
        <f t="shared" si="0"/>
        <v>66447.67210001346</v>
      </c>
      <c r="D4" s="10">
        <f t="shared" si="0"/>
        <v>2150.4006525575214</v>
      </c>
      <c r="E4" s="11">
        <v>2038462.6965217884</v>
      </c>
      <c r="F4" s="11">
        <v>401610.17142640386</v>
      </c>
      <c r="G4" s="2"/>
      <c r="I4" s="2">
        <f>F3+(1-0.05)*I3</f>
        <v>5232271.306162583</v>
      </c>
      <c r="J4" s="7">
        <f>(I12/I3)^(1/10)</f>
        <v>1.0194431049868262</v>
      </c>
      <c r="K4" s="1"/>
      <c r="L4" s="2">
        <f aca="true" t="shared" si="5" ref="L4:L49">F3+(1-0.05)*L3</f>
        <v>4397487.163662582</v>
      </c>
      <c r="M4" s="7">
        <f>AVERAGE(N3:N12)</f>
        <v>2.2347023713173026</v>
      </c>
      <c r="N4">
        <f t="shared" si="1"/>
        <v>2.157256628323872</v>
      </c>
      <c r="P4">
        <f t="shared" si="2"/>
        <v>0.19701619858517297</v>
      </c>
      <c r="Q4">
        <f t="shared" si="3"/>
        <v>142.88911744479717</v>
      </c>
      <c r="R4">
        <f>Q4/Q3</f>
        <v>0.9924667890205434</v>
      </c>
      <c r="S4">
        <f t="shared" si="4"/>
        <v>14266.04581912485</v>
      </c>
      <c r="T4">
        <f aca="true" t="shared" si="6" ref="T4:T9">S4/S3</f>
        <v>1.0790299695145633</v>
      </c>
    </row>
    <row r="5" spans="1:20" ht="12.75">
      <c r="A5" s="3">
        <f aca="true" t="shared" si="7" ref="A5:A49">A4+1</f>
        <v>1956</v>
      </c>
      <c r="B5" s="12">
        <v>103393</v>
      </c>
      <c r="C5" s="13">
        <v>66659</v>
      </c>
      <c r="D5" s="10">
        <f t="shared" si="0"/>
        <v>2127.4352086952567</v>
      </c>
      <c r="E5" s="11">
        <v>2078849.9053286538</v>
      </c>
      <c r="F5" s="11">
        <v>413411.45211132197</v>
      </c>
      <c r="G5" s="2"/>
      <c r="I5" s="2">
        <f aca="true" t="shared" si="8" ref="I5:I49">F4+(1-0.05)*I4</f>
        <v>5372267.912280858</v>
      </c>
      <c r="J5" s="1"/>
      <c r="K5" s="1"/>
      <c r="L5" s="2">
        <f t="shared" si="5"/>
        <v>4579222.976905856</v>
      </c>
      <c r="N5">
        <f t="shared" si="1"/>
        <v>2.2027674846404595</v>
      </c>
      <c r="P5">
        <f t="shared" si="2"/>
        <v>0.19886546452999648</v>
      </c>
      <c r="Q5">
        <f t="shared" si="3"/>
        <v>141.8127035764171</v>
      </c>
      <c r="R5">
        <f>Q5/Q4</f>
        <v>0.9924667890205431</v>
      </c>
      <c r="S5">
        <f t="shared" si="4"/>
        <v>14659.123286571052</v>
      </c>
      <c r="T5">
        <f t="shared" si="6"/>
        <v>1.027553357982297</v>
      </c>
    </row>
    <row r="6" spans="1:20" ht="12.75">
      <c r="A6" s="3">
        <f t="shared" si="7"/>
        <v>1957</v>
      </c>
      <c r="B6" s="12">
        <v>104434</v>
      </c>
      <c r="C6" s="13">
        <v>66871</v>
      </c>
      <c r="D6" s="10">
        <f t="shared" si="0"/>
        <v>2104.715026854822</v>
      </c>
      <c r="E6" s="11">
        <v>2120409.031692483</v>
      </c>
      <c r="F6" s="11">
        <v>410033.0434358258</v>
      </c>
      <c r="G6" s="2"/>
      <c r="I6" s="2">
        <f t="shared" si="8"/>
        <v>5517065.968778137</v>
      </c>
      <c r="J6" s="1"/>
      <c r="K6" s="1"/>
      <c r="L6" s="2">
        <f t="shared" si="5"/>
        <v>4763673.280171886</v>
      </c>
      <c r="N6">
        <f t="shared" si="1"/>
        <v>2.246582243789814</v>
      </c>
      <c r="P6">
        <f t="shared" si="2"/>
        <v>0.19337450336576936</v>
      </c>
      <c r="Q6">
        <f t="shared" si="3"/>
        <v>140.7443985608088</v>
      </c>
      <c r="R6">
        <f>Q6/Q5</f>
        <v>0.9924667890205433</v>
      </c>
      <c r="S6">
        <f t="shared" si="4"/>
        <v>15065.672619122795</v>
      </c>
      <c r="T6">
        <f t="shared" si="6"/>
        <v>1.0277335366245386</v>
      </c>
    </row>
    <row r="7" spans="1:20" ht="12.75">
      <c r="A7" s="3">
        <f t="shared" si="7"/>
        <v>1958</v>
      </c>
      <c r="B7" s="12">
        <v>105703</v>
      </c>
      <c r="C7" s="13">
        <v>65673</v>
      </c>
      <c r="D7" s="10">
        <f>D8^2/D9</f>
        <v>2082.2374877330717</v>
      </c>
      <c r="E7" s="11">
        <v>2099922.4478998096</v>
      </c>
      <c r="F7" s="11">
        <v>373034.2439701645</v>
      </c>
      <c r="G7" s="2"/>
      <c r="I7" s="2">
        <f t="shared" si="8"/>
        <v>5651245.713775056</v>
      </c>
      <c r="J7" s="1"/>
      <c r="K7" s="1"/>
      <c r="L7" s="2">
        <f t="shared" si="5"/>
        <v>4935522.659599118</v>
      </c>
      <c r="N7">
        <f t="shared" si="1"/>
        <v>2.3503356824130672</v>
      </c>
      <c r="P7">
        <f t="shared" si="2"/>
        <v>0.17764191451129366</v>
      </c>
      <c r="Q7">
        <f t="shared" si="3"/>
        <v>136.74678253189404</v>
      </c>
      <c r="R7">
        <f>Q7/Q6</f>
        <v>0.9715966243076624</v>
      </c>
      <c r="S7">
        <f t="shared" si="4"/>
        <v>15356.284140798965</v>
      </c>
      <c r="T7">
        <f t="shared" si="6"/>
        <v>1.0192896479980122</v>
      </c>
    </row>
    <row r="8" spans="1:20" ht="12.75">
      <c r="A8" s="3">
        <f t="shared" si="7"/>
        <v>1959</v>
      </c>
      <c r="B8" s="12">
        <v>106843</v>
      </c>
      <c r="C8" s="13">
        <v>67182</v>
      </c>
      <c r="D8" s="11">
        <v>2060</v>
      </c>
      <c r="E8" s="11">
        <v>2251583.2287403895</v>
      </c>
      <c r="F8" s="11">
        <v>412004.60686305875</v>
      </c>
      <c r="G8" s="2"/>
      <c r="I8" s="2">
        <f t="shared" si="8"/>
        <v>5741717.672056467</v>
      </c>
      <c r="J8" s="1"/>
      <c r="K8" s="1"/>
      <c r="L8" s="2">
        <f t="shared" si="5"/>
        <v>5061780.770589326</v>
      </c>
      <c r="N8">
        <f t="shared" si="1"/>
        <v>2.248098451781884</v>
      </c>
      <c r="P8">
        <f t="shared" si="2"/>
        <v>0.18298440031175212</v>
      </c>
      <c r="Q8">
        <f t="shared" si="3"/>
        <v>138.39492</v>
      </c>
      <c r="R8">
        <f>Q8/Q7</f>
        <v>1.0120524771229742</v>
      </c>
      <c r="S8">
        <f t="shared" si="4"/>
        <v>16269.262114103532</v>
      </c>
      <c r="T8">
        <f t="shared" si="6"/>
        <v>1.059453052895716</v>
      </c>
    </row>
    <row r="9" spans="1:20" ht="12.75">
      <c r="A9" s="3">
        <f t="shared" si="7"/>
        <v>1960</v>
      </c>
      <c r="B9" s="12">
        <v>107920</v>
      </c>
      <c r="C9" s="13">
        <v>68292</v>
      </c>
      <c r="D9" s="11">
        <v>2038</v>
      </c>
      <c r="E9" s="11">
        <v>2307600.8879632596</v>
      </c>
      <c r="F9" s="11">
        <v>412232.42955793295</v>
      </c>
      <c r="G9" s="2"/>
      <c r="H9" s="4"/>
      <c r="I9" s="2">
        <f t="shared" si="8"/>
        <v>5866636.395316702</v>
      </c>
      <c r="J9" s="1"/>
      <c r="K9" s="1"/>
      <c r="L9" s="2">
        <f t="shared" si="5"/>
        <v>5220696.338922918</v>
      </c>
      <c r="N9">
        <f t="shared" si="1"/>
        <v>2.2623913719892967</v>
      </c>
      <c r="P9">
        <f t="shared" si="2"/>
        <v>0.17864112971536364</v>
      </c>
      <c r="Q9">
        <f aca="true" t="shared" si="9" ref="Q9:Q15">C9*D9/1000000</f>
        <v>139.179096</v>
      </c>
      <c r="R9">
        <f aca="true" t="shared" si="10" ref="R9:R15">Q9/Q8</f>
        <v>1.005666219540428</v>
      </c>
      <c r="S9">
        <f aca="true" t="shared" si="11" ref="S9:S49">E9/Q9</f>
        <v>16580.082456946406</v>
      </c>
      <c r="T9">
        <f t="shared" si="6"/>
        <v>1.0191047596788934</v>
      </c>
    </row>
    <row r="10" spans="1:20" ht="12.75">
      <c r="A10" s="3">
        <f t="shared" si="7"/>
        <v>1961</v>
      </c>
      <c r="B10" s="12">
        <v>109049</v>
      </c>
      <c r="C10" s="13">
        <v>68318</v>
      </c>
      <c r="D10" s="11">
        <v>2024</v>
      </c>
      <c r="E10" s="11">
        <v>2361296.6855263957</v>
      </c>
      <c r="F10" s="11">
        <v>404986.1272829624</v>
      </c>
      <c r="G10" s="2"/>
      <c r="H10" s="4"/>
      <c r="I10" s="2">
        <f t="shared" si="8"/>
        <v>5985537.0051088</v>
      </c>
      <c r="J10" s="1"/>
      <c r="K10" s="1"/>
      <c r="L10" s="2">
        <f t="shared" si="5"/>
        <v>5371893.951534704</v>
      </c>
      <c r="N10">
        <f t="shared" si="1"/>
        <v>2.2749762808129157</v>
      </c>
      <c r="P10">
        <f t="shared" si="2"/>
        <v>0.17151005621840368</v>
      </c>
      <c r="Q10">
        <f t="shared" si="9"/>
        <v>138.275632</v>
      </c>
      <c r="R10">
        <f t="shared" si="10"/>
        <v>0.9935086228753779</v>
      </c>
      <c r="S10">
        <f t="shared" si="11"/>
        <v>17076.737610039603</v>
      </c>
      <c r="T10">
        <f aca="true" t="shared" si="12" ref="T10:T49">S10/S9</f>
        <v>1.0299549266044281</v>
      </c>
    </row>
    <row r="11" spans="1:20" ht="12.75">
      <c r="A11" s="3">
        <f t="shared" si="7"/>
        <v>1962</v>
      </c>
      <c r="B11" s="12">
        <v>111177</v>
      </c>
      <c r="C11" s="13">
        <v>69529</v>
      </c>
      <c r="D11" s="11">
        <v>2044</v>
      </c>
      <c r="E11" s="11">
        <v>2503926.376693623</v>
      </c>
      <c r="F11" s="11">
        <v>435705.55152405653</v>
      </c>
      <c r="G11" s="2"/>
      <c r="H11" s="4"/>
      <c r="I11" s="2">
        <f t="shared" si="8"/>
        <v>6091246.282136322</v>
      </c>
      <c r="J11" s="1"/>
      <c r="K11" s="1"/>
      <c r="L11" s="2">
        <f t="shared" si="5"/>
        <v>5508285.381240931</v>
      </c>
      <c r="N11">
        <f t="shared" si="1"/>
        <v>2.199859162198888</v>
      </c>
      <c r="P11">
        <f t="shared" si="2"/>
        <v>0.1740089307655266</v>
      </c>
      <c r="Q11">
        <f t="shared" si="9"/>
        <v>142.117276</v>
      </c>
      <c r="R11">
        <f t="shared" si="10"/>
        <v>1.0277825090685537</v>
      </c>
      <c r="S11">
        <f t="shared" si="11"/>
        <v>17618.73325445404</v>
      </c>
      <c r="T11">
        <f t="shared" si="12"/>
        <v>1.0317388283869744</v>
      </c>
    </row>
    <row r="12" spans="1:20" ht="12.75">
      <c r="A12" s="3">
        <f t="shared" si="7"/>
        <v>1963</v>
      </c>
      <c r="B12" s="12">
        <v>112998</v>
      </c>
      <c r="C12" s="13">
        <v>70499</v>
      </c>
      <c r="D12" s="11">
        <v>2027</v>
      </c>
      <c r="E12" s="11">
        <v>2612182.261018155</v>
      </c>
      <c r="F12" s="11">
        <v>462940.2808343438</v>
      </c>
      <c r="G12" s="2"/>
      <c r="H12" s="4"/>
      <c r="I12" s="2">
        <f t="shared" si="8"/>
        <v>6222389.519553562</v>
      </c>
      <c r="J12" s="1"/>
      <c r="K12" s="1"/>
      <c r="L12" s="2">
        <f t="shared" si="5"/>
        <v>5668576.663702941</v>
      </c>
      <c r="N12">
        <f t="shared" si="1"/>
        <v>2.1700540380721707</v>
      </c>
      <c r="P12">
        <f t="shared" si="2"/>
        <v>0.1772235757599482</v>
      </c>
      <c r="Q12">
        <f t="shared" si="9"/>
        <v>142.901473</v>
      </c>
      <c r="R12">
        <f t="shared" si="10"/>
        <v>1.0055179568738708</v>
      </c>
      <c r="S12">
        <f t="shared" si="11"/>
        <v>18279.60346509623</v>
      </c>
      <c r="T12">
        <f t="shared" si="12"/>
        <v>1.0375095190498511</v>
      </c>
    </row>
    <row r="13" spans="1:20" ht="12.75">
      <c r="A13" s="3">
        <f t="shared" si="7"/>
        <v>1964</v>
      </c>
      <c r="B13" s="12">
        <v>114814</v>
      </c>
      <c r="C13" s="13">
        <v>72043</v>
      </c>
      <c r="D13" s="11">
        <v>2018</v>
      </c>
      <c r="E13" s="11">
        <v>2763747.823557232</v>
      </c>
      <c r="F13" s="11">
        <v>503223.31832471624</v>
      </c>
      <c r="G13" s="2"/>
      <c r="H13" s="4"/>
      <c r="I13" s="2">
        <f t="shared" si="8"/>
        <v>6374210.324410227</v>
      </c>
      <c r="J13" s="1"/>
      <c r="K13" s="1"/>
      <c r="L13" s="2">
        <f t="shared" si="5"/>
        <v>5848088.111352137</v>
      </c>
      <c r="P13">
        <f t="shared" si="2"/>
        <v>0.18208004146956333</v>
      </c>
      <c r="Q13">
        <f t="shared" si="9"/>
        <v>145.382774</v>
      </c>
      <c r="R13">
        <f t="shared" si="10"/>
        <v>1.0173637188470408</v>
      </c>
      <c r="S13">
        <f t="shared" si="11"/>
        <v>19010.146439751054</v>
      </c>
      <c r="T13">
        <f t="shared" si="12"/>
        <v>1.039964924624856</v>
      </c>
    </row>
    <row r="14" spans="1:20" ht="12.75">
      <c r="A14" s="3">
        <f t="shared" si="7"/>
        <v>1965</v>
      </c>
      <c r="B14" s="12">
        <v>116601</v>
      </c>
      <c r="C14" s="13">
        <v>73811</v>
      </c>
      <c r="D14" s="11">
        <v>2035</v>
      </c>
      <c r="E14" s="11">
        <v>2940451.0176931834</v>
      </c>
      <c r="F14" s="11">
        <v>553953.5358389444</v>
      </c>
      <c r="G14" s="2"/>
      <c r="H14" s="4"/>
      <c r="I14" s="2">
        <f t="shared" si="8"/>
        <v>6558723.126514431</v>
      </c>
      <c r="J14" s="1"/>
      <c r="K14" s="1"/>
      <c r="L14" s="2">
        <f t="shared" si="5"/>
        <v>6058907.024109246</v>
      </c>
      <c r="P14">
        <f t="shared" si="2"/>
        <v>0.18839066949448016</v>
      </c>
      <c r="Q14">
        <f t="shared" si="9"/>
        <v>150.205385</v>
      </c>
      <c r="R14">
        <f t="shared" si="10"/>
        <v>1.0331718185539642</v>
      </c>
      <c r="S14">
        <f t="shared" si="11"/>
        <v>19576.202395760865</v>
      </c>
      <c r="T14">
        <f t="shared" si="12"/>
        <v>1.029776517387902</v>
      </c>
    </row>
    <row r="15" spans="1:20" ht="12.75">
      <c r="A15" s="3">
        <f t="shared" si="7"/>
        <v>1966</v>
      </c>
      <c r="B15" s="12">
        <v>118546</v>
      </c>
      <c r="C15" s="13">
        <v>76018</v>
      </c>
      <c r="D15" s="11">
        <v>2055</v>
      </c>
      <c r="E15" s="11">
        <v>3133670.924897592</v>
      </c>
      <c r="F15" s="11">
        <v>581585.339846247</v>
      </c>
      <c r="G15" s="2"/>
      <c r="H15" s="4"/>
      <c r="I15" s="2">
        <f t="shared" si="8"/>
        <v>6784740.506027654</v>
      </c>
      <c r="J15" s="1"/>
      <c r="K15" s="1"/>
      <c r="L15" s="2">
        <f t="shared" si="5"/>
        <v>6309915.208742728</v>
      </c>
      <c r="P15">
        <f t="shared" si="2"/>
        <v>0.18559234641565087</v>
      </c>
      <c r="Q15">
        <f t="shared" si="9"/>
        <v>156.21699</v>
      </c>
      <c r="R15">
        <f t="shared" si="10"/>
        <v>1.0400225664346188</v>
      </c>
      <c r="S15">
        <f t="shared" si="11"/>
        <v>20059.731818527496</v>
      </c>
      <c r="T15">
        <f t="shared" si="12"/>
        <v>1.0246998581742972</v>
      </c>
    </row>
    <row r="16" spans="1:20" ht="12.75">
      <c r="A16" s="3">
        <f t="shared" si="7"/>
        <v>1967</v>
      </c>
      <c r="B16" s="12">
        <v>120582</v>
      </c>
      <c r="C16" s="13">
        <v>77818</v>
      </c>
      <c r="D16" s="11">
        <v>2038</v>
      </c>
      <c r="E16" s="11">
        <v>3212123.480851589</v>
      </c>
      <c r="F16" s="11">
        <v>568919.1236246655</v>
      </c>
      <c r="G16" s="2"/>
      <c r="H16" s="4"/>
      <c r="I16" s="2">
        <f t="shared" si="8"/>
        <v>7027088.820572518</v>
      </c>
      <c r="J16" s="1"/>
      <c r="K16" s="1"/>
      <c r="L16" s="2">
        <f t="shared" si="5"/>
        <v>6576004.788151839</v>
      </c>
      <c r="P16">
        <f aca="true" t="shared" si="13" ref="P16:P49">F16/E16</f>
        <v>0.17711620584207285</v>
      </c>
      <c r="Q16">
        <f aca="true" t="shared" si="14" ref="Q16:Q49">C16*D16/1000000</f>
        <v>158.593084</v>
      </c>
      <c r="R16">
        <f aca="true" t="shared" si="15" ref="R16:R49">Q16/Q15</f>
        <v>1.0152102149708555</v>
      </c>
      <c r="S16">
        <f t="shared" si="11"/>
        <v>20253.868578856745</v>
      </c>
      <c r="T16">
        <f t="shared" si="12"/>
        <v>1.009677933986632</v>
      </c>
    </row>
    <row r="17" spans="1:20" ht="12.75">
      <c r="A17" s="3">
        <f t="shared" si="7"/>
        <v>1968</v>
      </c>
      <c r="B17" s="12">
        <v>122657</v>
      </c>
      <c r="C17" s="13">
        <v>79455</v>
      </c>
      <c r="D17" s="11">
        <v>2032</v>
      </c>
      <c r="E17" s="11">
        <v>3365329.7279704157</v>
      </c>
      <c r="F17" s="11">
        <v>607015.0641796091</v>
      </c>
      <c r="G17" s="2"/>
      <c r="H17" s="4"/>
      <c r="I17" s="2">
        <f t="shared" si="8"/>
        <v>7244653.503168557</v>
      </c>
      <c r="J17" s="1"/>
      <c r="K17" s="1"/>
      <c r="L17" s="2">
        <f t="shared" si="5"/>
        <v>6816123.672368912</v>
      </c>
      <c r="P17">
        <f t="shared" si="13"/>
        <v>0.1803731322772023</v>
      </c>
      <c r="Q17">
        <f t="shared" si="14"/>
        <v>161.45256</v>
      </c>
      <c r="R17">
        <f t="shared" si="15"/>
        <v>1.0180302692140093</v>
      </c>
      <c r="S17">
        <f t="shared" si="11"/>
        <v>20844.077839152353</v>
      </c>
      <c r="T17">
        <f t="shared" si="12"/>
        <v>1.0291405692694053</v>
      </c>
    </row>
    <row r="18" spans="1:20" ht="12.75">
      <c r="A18" s="3">
        <f t="shared" si="7"/>
        <v>1969</v>
      </c>
      <c r="B18" s="12">
        <v>124737</v>
      </c>
      <c r="C18" s="13">
        <v>81408</v>
      </c>
      <c r="D18" s="11">
        <v>2029</v>
      </c>
      <c r="E18" s="11">
        <v>3467572.2103307773</v>
      </c>
      <c r="F18" s="11">
        <v>645186.8101444759</v>
      </c>
      <c r="G18" s="2"/>
      <c r="H18" s="4"/>
      <c r="I18" s="2">
        <f t="shared" si="8"/>
        <v>7489435.892189737</v>
      </c>
      <c r="J18" s="1"/>
      <c r="K18" s="1"/>
      <c r="L18" s="2">
        <f t="shared" si="5"/>
        <v>7082332.552930076</v>
      </c>
      <c r="P18">
        <f t="shared" si="13"/>
        <v>0.18606297749829137</v>
      </c>
      <c r="Q18">
        <f t="shared" si="14"/>
        <v>165.176832</v>
      </c>
      <c r="R18">
        <f t="shared" si="15"/>
        <v>1.023067283665245</v>
      </c>
      <c r="S18">
        <f t="shared" si="11"/>
        <v>20993.090667405326</v>
      </c>
      <c r="T18">
        <f t="shared" si="12"/>
        <v>1.0071489287942053</v>
      </c>
    </row>
    <row r="19" spans="1:24" ht="12.75">
      <c r="A19" s="3">
        <f t="shared" si="7"/>
        <v>1970</v>
      </c>
      <c r="B19" s="12">
        <v>127008</v>
      </c>
      <c r="C19" s="13">
        <v>81866</v>
      </c>
      <c r="D19" s="11">
        <v>1973</v>
      </c>
      <c r="E19" s="11">
        <v>3464000</v>
      </c>
      <c r="F19" s="11">
        <v>623553.7786445636</v>
      </c>
      <c r="G19" s="2"/>
      <c r="H19" s="4"/>
      <c r="I19" s="2">
        <f t="shared" si="8"/>
        <v>7760150.907724726</v>
      </c>
      <c r="J19" s="1"/>
      <c r="K19" s="1"/>
      <c r="L19" s="2">
        <f t="shared" si="5"/>
        <v>7373402.735428047</v>
      </c>
      <c r="P19">
        <f t="shared" si="13"/>
        <v>0.18000975134080935</v>
      </c>
      <c r="Q19">
        <f t="shared" si="14"/>
        <v>161.521618</v>
      </c>
      <c r="R19">
        <f t="shared" si="15"/>
        <v>0.9778709038323243</v>
      </c>
      <c r="S19">
        <f t="shared" si="11"/>
        <v>21446.04569278151</v>
      </c>
      <c r="T19">
        <f t="shared" si="12"/>
        <v>1.0215763858953584</v>
      </c>
      <c r="U19">
        <v>0</v>
      </c>
      <c r="V19">
        <f aca="true" t="shared" si="16" ref="V19:V49">T$2^(0.7*U19)</f>
        <v>1</v>
      </c>
      <c r="W19">
        <f>L19^0.3*Q19^0.7</f>
        <v>4037.0287863181297</v>
      </c>
      <c r="X19">
        <f>E19/V19/W19</f>
        <v>858.0567995303431</v>
      </c>
    </row>
    <row r="20" spans="1:24" ht="12.75">
      <c r="A20" s="3">
        <f t="shared" si="7"/>
        <v>1971</v>
      </c>
      <c r="B20" s="12">
        <v>129365</v>
      </c>
      <c r="C20" s="13">
        <v>82183</v>
      </c>
      <c r="D20" s="11">
        <v>1945</v>
      </c>
      <c r="E20" s="11">
        <v>3583000</v>
      </c>
      <c r="F20" s="11">
        <v>682506.8222621185</v>
      </c>
      <c r="G20" s="2"/>
      <c r="H20" s="4"/>
      <c r="I20" s="2">
        <f t="shared" si="8"/>
        <v>7995697.140983053</v>
      </c>
      <c r="J20" s="1"/>
      <c r="K20" s="1"/>
      <c r="L20" s="2">
        <f t="shared" si="5"/>
        <v>7628286.377301209</v>
      </c>
      <c r="P20">
        <f t="shared" si="13"/>
        <v>0.1904847396768402</v>
      </c>
      <c r="Q20">
        <f t="shared" si="14"/>
        <v>159.845935</v>
      </c>
      <c r="R20">
        <f t="shared" si="15"/>
        <v>0.9896256425564038</v>
      </c>
      <c r="S20">
        <f t="shared" si="11"/>
        <v>22415.333865074517</v>
      </c>
      <c r="T20">
        <f t="shared" si="12"/>
        <v>1.0451965917716597</v>
      </c>
      <c r="U20">
        <f aca="true" t="shared" si="17" ref="U20:U49">U19+1</f>
        <v>1</v>
      </c>
      <c r="V20">
        <f t="shared" si="16"/>
        <v>1.0115992606996973</v>
      </c>
      <c r="W20">
        <f aca="true" t="shared" si="18" ref="W20:W49">L20^0.3*Q20^0.7</f>
        <v>4048.7337137350314</v>
      </c>
      <c r="X20">
        <f aca="true" t="shared" si="19" ref="X20:X49">E20/V20/W20</f>
        <v>874.8207807340682</v>
      </c>
    </row>
    <row r="21" spans="1:24" ht="12.75">
      <c r="A21" s="3">
        <f t="shared" si="7"/>
        <v>1972</v>
      </c>
      <c r="B21" s="12">
        <v>131829</v>
      </c>
      <c r="C21" s="13">
        <v>84602</v>
      </c>
      <c r="D21" s="11">
        <v>1929</v>
      </c>
      <c r="E21" s="11">
        <v>3782000</v>
      </c>
      <c r="F21" s="11">
        <v>749482.648811954</v>
      </c>
      <c r="G21" s="2"/>
      <c r="H21" s="4"/>
      <c r="I21" s="2">
        <f t="shared" si="8"/>
        <v>8278419.106196018</v>
      </c>
      <c r="J21" s="1"/>
      <c r="K21" s="1"/>
      <c r="L21" s="2">
        <f t="shared" si="5"/>
        <v>7929378.880698266</v>
      </c>
      <c r="P21">
        <f t="shared" si="13"/>
        <v>0.19817098064832203</v>
      </c>
      <c r="Q21">
        <f t="shared" si="14"/>
        <v>163.197258</v>
      </c>
      <c r="R21">
        <f t="shared" si="15"/>
        <v>1.0209659570010337</v>
      </c>
      <c r="S21">
        <f t="shared" si="11"/>
        <v>23174.40897199388</v>
      </c>
      <c r="T21">
        <f t="shared" si="12"/>
        <v>1.0338640999722999</v>
      </c>
      <c r="U21">
        <f t="shared" si="17"/>
        <v>2</v>
      </c>
      <c r="V21">
        <f t="shared" si="16"/>
        <v>1.0233330642481742</v>
      </c>
      <c r="W21">
        <f t="shared" si="18"/>
        <v>4155.954184546301</v>
      </c>
      <c r="X21">
        <f t="shared" si="19"/>
        <v>889.2702566009448</v>
      </c>
    </row>
    <row r="22" spans="1:24" ht="12.75">
      <c r="A22" s="3">
        <f t="shared" si="7"/>
        <v>1973</v>
      </c>
      <c r="B22" s="12">
        <v>134224</v>
      </c>
      <c r="C22" s="13">
        <v>87390</v>
      </c>
      <c r="D22" s="11">
        <v>1921</v>
      </c>
      <c r="E22" s="11">
        <v>4005100</v>
      </c>
      <c r="F22" s="11">
        <v>825706.3682173373</v>
      </c>
      <c r="G22" s="2"/>
      <c r="H22" s="4"/>
      <c r="I22" s="2">
        <f t="shared" si="8"/>
        <v>8613980.79969817</v>
      </c>
      <c r="J22" s="1"/>
      <c r="K22" s="1"/>
      <c r="L22" s="2">
        <f t="shared" si="5"/>
        <v>8282392.585475307</v>
      </c>
      <c r="P22">
        <f t="shared" si="13"/>
        <v>0.20616373329438398</v>
      </c>
      <c r="Q22">
        <f t="shared" si="14"/>
        <v>167.87619</v>
      </c>
      <c r="R22">
        <f t="shared" si="15"/>
        <v>1.028670408175608</v>
      </c>
      <c r="S22">
        <f t="shared" si="11"/>
        <v>23857.46305059699</v>
      </c>
      <c r="T22">
        <f t="shared" si="12"/>
        <v>1.0294744983325608</v>
      </c>
      <c r="U22">
        <f t="shared" si="17"/>
        <v>3</v>
      </c>
      <c r="V22">
        <f t="shared" si="16"/>
        <v>1.0352029712430089</v>
      </c>
      <c r="W22">
        <f t="shared" si="18"/>
        <v>4294.762146245707</v>
      </c>
      <c r="X22">
        <f t="shared" si="19"/>
        <v>900.8422313412796</v>
      </c>
    </row>
    <row r="23" spans="1:24" ht="12.75">
      <c r="A23" s="3">
        <f t="shared" si="7"/>
        <v>1974</v>
      </c>
      <c r="B23" s="12">
        <v>136589</v>
      </c>
      <c r="C23" s="13">
        <v>89023</v>
      </c>
      <c r="D23" s="11">
        <v>1890</v>
      </c>
      <c r="E23" s="11">
        <v>3982700</v>
      </c>
      <c r="F23" s="11">
        <v>790422.6758286176</v>
      </c>
      <c r="G23" s="2"/>
      <c r="H23" s="4"/>
      <c r="I23" s="2">
        <f t="shared" si="8"/>
        <v>9008988.127930598</v>
      </c>
      <c r="J23" s="1"/>
      <c r="K23" s="1"/>
      <c r="L23" s="2">
        <f t="shared" si="5"/>
        <v>8693979.324418878</v>
      </c>
      <c r="P23">
        <f t="shared" si="13"/>
        <v>0.198464025869038</v>
      </c>
      <c r="Q23">
        <f t="shared" si="14"/>
        <v>168.25347</v>
      </c>
      <c r="R23">
        <f t="shared" si="15"/>
        <v>1.0022473705175223</v>
      </c>
      <c r="S23">
        <f t="shared" si="11"/>
        <v>23670.834247876137</v>
      </c>
      <c r="T23">
        <f t="shared" si="12"/>
        <v>0.9921773408042149</v>
      </c>
      <c r="U23">
        <f t="shared" si="17"/>
        <v>4</v>
      </c>
      <c r="V23">
        <f t="shared" si="16"/>
        <v>1.0472105603835578</v>
      </c>
      <c r="W23">
        <f t="shared" si="18"/>
        <v>4364.559332325616</v>
      </c>
      <c r="X23">
        <f t="shared" si="19"/>
        <v>871.371154686122</v>
      </c>
    </row>
    <row r="24" spans="1:24" ht="12.75">
      <c r="A24" s="3">
        <f t="shared" si="7"/>
        <v>1975</v>
      </c>
      <c r="B24" s="12">
        <v>138916</v>
      </c>
      <c r="C24" s="13">
        <v>88026</v>
      </c>
      <c r="D24" s="11">
        <v>1856</v>
      </c>
      <c r="E24" s="11">
        <v>3969200</v>
      </c>
      <c r="F24" s="11">
        <v>689911.6330819632</v>
      </c>
      <c r="G24" s="2"/>
      <c r="H24" s="4"/>
      <c r="I24" s="2">
        <f t="shared" si="8"/>
        <v>9348961.397362685</v>
      </c>
      <c r="J24" s="1"/>
      <c r="K24" s="1"/>
      <c r="L24" s="2">
        <f t="shared" si="5"/>
        <v>9049703.034026552</v>
      </c>
      <c r="P24">
        <f t="shared" si="13"/>
        <v>0.17381629373222895</v>
      </c>
      <c r="Q24">
        <f t="shared" si="14"/>
        <v>163.376256</v>
      </c>
      <c r="R24">
        <f t="shared" si="15"/>
        <v>0.9710126988762848</v>
      </c>
      <c r="S24">
        <f t="shared" si="11"/>
        <v>24294.840004168047</v>
      </c>
      <c r="T24">
        <f t="shared" si="12"/>
        <v>1.026361798226351</v>
      </c>
      <c r="U24">
        <f t="shared" si="17"/>
        <v>5</v>
      </c>
      <c r="V24">
        <f t="shared" si="16"/>
        <v>1.0593574286809229</v>
      </c>
      <c r="W24">
        <f t="shared" si="18"/>
        <v>4327.35531306101</v>
      </c>
      <c r="X24">
        <f t="shared" si="19"/>
        <v>865.8405280690475</v>
      </c>
    </row>
    <row r="25" spans="1:24" ht="12.75">
      <c r="A25" s="3">
        <f t="shared" si="7"/>
        <v>1976</v>
      </c>
      <c r="B25" s="12">
        <v>141381</v>
      </c>
      <c r="C25" s="13">
        <v>90896</v>
      </c>
      <c r="D25" s="11">
        <v>1846</v>
      </c>
      <c r="E25" s="11">
        <v>4192900</v>
      </c>
      <c r="F25" s="11">
        <v>798492.7823630421</v>
      </c>
      <c r="G25" s="2"/>
      <c r="H25" s="4"/>
      <c r="I25" s="2">
        <f t="shared" si="8"/>
        <v>9571424.960576514</v>
      </c>
      <c r="J25" s="1"/>
      <c r="K25" s="1"/>
      <c r="L25" s="2">
        <f t="shared" si="5"/>
        <v>9287129.515407188</v>
      </c>
      <c r="P25">
        <f t="shared" si="13"/>
        <v>0.1904392621724921</v>
      </c>
      <c r="Q25">
        <f t="shared" si="14"/>
        <v>167.794016</v>
      </c>
      <c r="R25">
        <f t="shared" si="15"/>
        <v>1.0270404042065941</v>
      </c>
      <c r="S25">
        <f t="shared" si="11"/>
        <v>24988.376224334483</v>
      </c>
      <c r="T25">
        <f t="shared" si="12"/>
        <v>1.0285466469442668</v>
      </c>
      <c r="U25">
        <f t="shared" si="17"/>
        <v>6</v>
      </c>
      <c r="V25">
        <f t="shared" si="16"/>
        <v>1.071645191670354</v>
      </c>
      <c r="W25">
        <f t="shared" si="18"/>
        <v>4443.323961398172</v>
      </c>
      <c r="X25">
        <f t="shared" si="19"/>
        <v>880.5530107123373</v>
      </c>
    </row>
    <row r="26" spans="1:24" ht="12.75">
      <c r="A26" s="3">
        <f t="shared" si="7"/>
        <v>1977</v>
      </c>
      <c r="B26" s="12">
        <v>144749</v>
      </c>
      <c r="C26" s="13">
        <v>94150</v>
      </c>
      <c r="D26" s="11">
        <v>1843</v>
      </c>
      <c r="E26" s="11">
        <v>4390000</v>
      </c>
      <c r="F26" s="11">
        <v>901480.8371029478</v>
      </c>
      <c r="G26" s="2"/>
      <c r="H26" s="4"/>
      <c r="I26" s="2">
        <f t="shared" si="8"/>
        <v>9891346.49491073</v>
      </c>
      <c r="J26" s="1"/>
      <c r="K26" s="1"/>
      <c r="L26" s="2">
        <f t="shared" si="5"/>
        <v>9621265.82199987</v>
      </c>
      <c r="P26">
        <f t="shared" si="13"/>
        <v>0.20534871004622957</v>
      </c>
      <c r="Q26">
        <f t="shared" si="14"/>
        <v>173.51845</v>
      </c>
      <c r="R26">
        <f t="shared" si="15"/>
        <v>1.0341158411751703</v>
      </c>
      <c r="S26">
        <f t="shared" si="11"/>
        <v>25299.903266770765</v>
      </c>
      <c r="T26">
        <f t="shared" si="12"/>
        <v>1.0124668781852624</v>
      </c>
      <c r="U26">
        <f t="shared" si="17"/>
        <v>7</v>
      </c>
      <c r="V26">
        <f t="shared" si="16"/>
        <v>1.0840754836261155</v>
      </c>
      <c r="W26">
        <f t="shared" si="18"/>
        <v>4597.392953375147</v>
      </c>
      <c r="X26">
        <f t="shared" si="19"/>
        <v>880.8325832976375</v>
      </c>
    </row>
    <row r="27" spans="1:24" ht="12.75">
      <c r="A27" s="3">
        <f t="shared" si="7"/>
        <v>1978</v>
      </c>
      <c r="B27" s="12">
        <v>146128</v>
      </c>
      <c r="C27" s="13">
        <v>98165</v>
      </c>
      <c r="D27" s="11">
        <v>1848</v>
      </c>
      <c r="E27" s="11">
        <v>4634700</v>
      </c>
      <c r="F27" s="11">
        <v>1011733.2717921666</v>
      </c>
      <c r="G27" s="2"/>
      <c r="H27" s="4"/>
      <c r="I27" s="2">
        <f t="shared" si="8"/>
        <v>10298260.00726814</v>
      </c>
      <c r="J27" s="1"/>
      <c r="K27" s="1"/>
      <c r="L27" s="2">
        <f t="shared" si="5"/>
        <v>10041683.368002824</v>
      </c>
      <c r="P27">
        <f t="shared" si="13"/>
        <v>0.21829530968394215</v>
      </c>
      <c r="Q27">
        <f t="shared" si="14"/>
        <v>181.40892</v>
      </c>
      <c r="R27">
        <f t="shared" si="15"/>
        <v>1.0454733776148877</v>
      </c>
      <c r="S27">
        <f t="shared" si="11"/>
        <v>25548.357820552596</v>
      </c>
      <c r="T27">
        <f t="shared" si="12"/>
        <v>1.0098203756418371</v>
      </c>
      <c r="U27">
        <f t="shared" si="17"/>
        <v>8</v>
      </c>
      <c r="V27">
        <f t="shared" si="16"/>
        <v>1.0966499577788453</v>
      </c>
      <c r="W27">
        <f t="shared" si="18"/>
        <v>4804.000051844906</v>
      </c>
      <c r="X27">
        <f t="shared" si="19"/>
        <v>879.7324226381752</v>
      </c>
    </row>
    <row r="28" spans="1:24" ht="12.75">
      <c r="A28" s="3">
        <f t="shared" si="7"/>
        <v>1979</v>
      </c>
      <c r="B28" s="12">
        <v>148467</v>
      </c>
      <c r="C28" s="13">
        <v>100912</v>
      </c>
      <c r="D28" s="11">
        <v>1845</v>
      </c>
      <c r="E28" s="11">
        <v>4783400</v>
      </c>
      <c r="F28" s="11">
        <v>1049964.1958811507</v>
      </c>
      <c r="G28" s="2"/>
      <c r="H28" s="4"/>
      <c r="I28" s="2">
        <f t="shared" si="8"/>
        <v>10795080.278696898</v>
      </c>
      <c r="J28" s="1"/>
      <c r="K28" s="1"/>
      <c r="L28" s="2">
        <f t="shared" si="5"/>
        <v>10551332.471394848</v>
      </c>
      <c r="P28">
        <f t="shared" si="13"/>
        <v>0.21950165068385472</v>
      </c>
      <c r="Q28">
        <f t="shared" si="14"/>
        <v>186.18264</v>
      </c>
      <c r="R28">
        <f t="shared" si="15"/>
        <v>1.026314692794599</v>
      </c>
      <c r="S28">
        <f t="shared" si="11"/>
        <v>25691.976437760255</v>
      </c>
      <c r="T28">
        <f t="shared" si="12"/>
        <v>1.0056214422162244</v>
      </c>
      <c r="U28">
        <f t="shared" si="17"/>
        <v>9</v>
      </c>
      <c r="V28">
        <f t="shared" si="16"/>
        <v>1.1093702865354342</v>
      </c>
      <c r="W28">
        <f t="shared" si="18"/>
        <v>4965.347194061239</v>
      </c>
      <c r="X28">
        <f t="shared" si="19"/>
        <v>868.381471513433</v>
      </c>
    </row>
    <row r="29" spans="1:24" ht="12.75">
      <c r="A29" s="3">
        <f t="shared" si="7"/>
        <v>1980</v>
      </c>
      <c r="B29" s="12">
        <v>150729</v>
      </c>
      <c r="C29" s="13">
        <v>101405</v>
      </c>
      <c r="D29" s="11">
        <v>1831</v>
      </c>
      <c r="E29" s="11">
        <v>4771900</v>
      </c>
      <c r="F29" s="11">
        <v>958167.905466354</v>
      </c>
      <c r="G29" s="2"/>
      <c r="H29" s="4"/>
      <c r="I29" s="2">
        <f t="shared" si="8"/>
        <v>11305290.460643204</v>
      </c>
      <c r="J29" s="1"/>
      <c r="K29" s="1"/>
      <c r="L29" s="2">
        <f t="shared" si="5"/>
        <v>11073730.043706255</v>
      </c>
      <c r="P29">
        <f t="shared" si="13"/>
        <v>0.2007937939743821</v>
      </c>
      <c r="Q29">
        <f t="shared" si="14"/>
        <v>185.672555</v>
      </c>
      <c r="R29">
        <f t="shared" si="15"/>
        <v>0.9972602977377483</v>
      </c>
      <c r="S29">
        <f t="shared" si="11"/>
        <v>25700.621182274357</v>
      </c>
      <c r="T29">
        <f t="shared" si="12"/>
        <v>1.0003364764301044</v>
      </c>
      <c r="U29">
        <f t="shared" si="17"/>
        <v>10</v>
      </c>
      <c r="V29">
        <f t="shared" si="16"/>
        <v>1.1222381617014567</v>
      </c>
      <c r="W29">
        <f t="shared" si="18"/>
        <v>5028.188832966842</v>
      </c>
      <c r="X29">
        <f t="shared" si="19"/>
        <v>845.6579227599045</v>
      </c>
    </row>
    <row r="30" spans="1:24" ht="12.75">
      <c r="A30" s="3">
        <f t="shared" si="7"/>
        <v>1981</v>
      </c>
      <c r="B30" s="12">
        <v>152491</v>
      </c>
      <c r="C30" s="13">
        <v>102539</v>
      </c>
      <c r="D30" s="11">
        <v>1815</v>
      </c>
      <c r="E30" s="11">
        <v>4888900</v>
      </c>
      <c r="F30" s="11">
        <v>1031007.5148977292</v>
      </c>
      <c r="G30" s="2"/>
      <c r="H30" s="4"/>
      <c r="I30" s="2">
        <f t="shared" si="8"/>
        <v>11698193.843077397</v>
      </c>
      <c r="J30" s="1"/>
      <c r="K30" s="1"/>
      <c r="L30" s="2">
        <f t="shared" si="5"/>
        <v>11478211.446987296</v>
      </c>
      <c r="P30">
        <f t="shared" si="13"/>
        <v>0.21088742148494122</v>
      </c>
      <c r="Q30">
        <f t="shared" si="14"/>
        <v>186.108285</v>
      </c>
      <c r="R30">
        <f t="shared" si="15"/>
        <v>1.0023467657888372</v>
      </c>
      <c r="S30">
        <f t="shared" si="11"/>
        <v>26269.11531638691</v>
      </c>
      <c r="T30">
        <f t="shared" si="12"/>
        <v>1.022119859675012</v>
      </c>
      <c r="U30">
        <f t="shared" si="17"/>
        <v>11</v>
      </c>
      <c r="V30">
        <f t="shared" si="16"/>
        <v>1.135255294706181</v>
      </c>
      <c r="W30">
        <f t="shared" si="18"/>
        <v>5090.9433127228</v>
      </c>
      <c r="X30">
        <f t="shared" si="19"/>
        <v>845.9006462895152</v>
      </c>
    </row>
    <row r="31" spans="1:24" ht="12.75">
      <c r="A31" s="3">
        <f t="shared" si="7"/>
        <v>1982</v>
      </c>
      <c r="B31" s="12">
        <v>154070</v>
      </c>
      <c r="C31" s="13">
        <v>101705</v>
      </c>
      <c r="D31" s="11">
        <v>1800</v>
      </c>
      <c r="E31" s="11">
        <v>4787900</v>
      </c>
      <c r="F31" s="11">
        <v>887406.1079105495</v>
      </c>
      <c r="G31" s="2"/>
      <c r="H31" s="4"/>
      <c r="I31" s="2">
        <f t="shared" si="8"/>
        <v>12144291.665821254</v>
      </c>
      <c r="J31" s="1"/>
      <c r="K31" s="1"/>
      <c r="L31" s="2">
        <f t="shared" si="5"/>
        <v>11935308.389535658</v>
      </c>
      <c r="P31">
        <f t="shared" si="13"/>
        <v>0.18534349253546428</v>
      </c>
      <c r="Q31">
        <f t="shared" si="14"/>
        <v>183.069</v>
      </c>
      <c r="R31">
        <f t="shared" si="15"/>
        <v>0.9836692654494129</v>
      </c>
      <c r="S31">
        <f t="shared" si="11"/>
        <v>26153.52681229482</v>
      </c>
      <c r="T31">
        <f t="shared" si="12"/>
        <v>0.9955998326285475</v>
      </c>
      <c r="U31">
        <f t="shared" si="17"/>
        <v>12</v>
      </c>
      <c r="V31">
        <f t="shared" si="16"/>
        <v>1.1484234168301897</v>
      </c>
      <c r="W31">
        <f t="shared" si="18"/>
        <v>5091.906964640854</v>
      </c>
      <c r="X31">
        <f t="shared" si="19"/>
        <v>818.7712259059465</v>
      </c>
    </row>
    <row r="32" spans="1:24" ht="12.75">
      <c r="A32" s="3">
        <f t="shared" si="7"/>
        <v>1983</v>
      </c>
      <c r="B32" s="12">
        <v>155477</v>
      </c>
      <c r="C32" s="13">
        <v>103033</v>
      </c>
      <c r="D32" s="11">
        <v>1808</v>
      </c>
      <c r="E32" s="11">
        <v>4995400</v>
      </c>
      <c r="F32" s="11">
        <v>929326.9845802399</v>
      </c>
      <c r="G32" s="2"/>
      <c r="H32" s="4"/>
      <c r="I32" s="2">
        <f t="shared" si="8"/>
        <v>12424483.19044074</v>
      </c>
      <c r="J32" s="1"/>
      <c r="K32" s="1"/>
      <c r="L32" s="2">
        <f t="shared" si="5"/>
        <v>12225949.077969424</v>
      </c>
      <c r="P32">
        <f t="shared" si="13"/>
        <v>0.1860365505425471</v>
      </c>
      <c r="Q32">
        <f t="shared" si="14"/>
        <v>186.283664</v>
      </c>
      <c r="R32">
        <f t="shared" si="15"/>
        <v>1.017559849018676</v>
      </c>
      <c r="S32">
        <f t="shared" si="11"/>
        <v>26816.09268754774</v>
      </c>
      <c r="T32">
        <f t="shared" si="12"/>
        <v>1.0253337104402092</v>
      </c>
      <c r="U32">
        <f t="shared" si="17"/>
        <v>13</v>
      </c>
      <c r="V32">
        <f t="shared" si="16"/>
        <v>1.16174427943564</v>
      </c>
      <c r="W32">
        <f t="shared" si="18"/>
        <v>5191.670422464779</v>
      </c>
      <c r="X32">
        <f t="shared" si="19"/>
        <v>828.2331556076932</v>
      </c>
    </row>
    <row r="33" spans="1:24" ht="12.75">
      <c r="A33" s="3">
        <f t="shared" si="7"/>
        <v>1984</v>
      </c>
      <c r="B33" s="12">
        <v>156988</v>
      </c>
      <c r="C33" s="13">
        <v>107224</v>
      </c>
      <c r="D33" s="11">
        <v>1822</v>
      </c>
      <c r="E33" s="11">
        <v>5359000</v>
      </c>
      <c r="F33" s="11">
        <v>1138337.0887440334</v>
      </c>
      <c r="G33" s="2"/>
      <c r="H33" s="4"/>
      <c r="I33" s="2">
        <f t="shared" si="8"/>
        <v>12732586.015498942</v>
      </c>
      <c r="J33" s="1"/>
      <c r="K33" s="1"/>
      <c r="L33" s="2">
        <f t="shared" si="5"/>
        <v>12543978.608651193</v>
      </c>
      <c r="P33">
        <f t="shared" si="13"/>
        <v>0.21241595236873173</v>
      </c>
      <c r="Q33">
        <f t="shared" si="14"/>
        <v>195.362128</v>
      </c>
      <c r="R33">
        <f t="shared" si="15"/>
        <v>1.0487346222694012</v>
      </c>
      <c r="S33">
        <f t="shared" si="11"/>
        <v>27431.109882259265</v>
      </c>
      <c r="T33">
        <f t="shared" si="12"/>
        <v>1.022934631151432</v>
      </c>
      <c r="U33">
        <f t="shared" si="17"/>
        <v>14</v>
      </c>
      <c r="V33">
        <f t="shared" si="16"/>
        <v>1.1752196541991962</v>
      </c>
      <c r="W33">
        <f t="shared" si="18"/>
        <v>5409.023340523831</v>
      </c>
      <c r="X33">
        <f t="shared" si="19"/>
        <v>843.0354856656514</v>
      </c>
    </row>
    <row r="34" spans="1:24" ht="12.75">
      <c r="A34" s="3">
        <f t="shared" si="7"/>
        <v>1985</v>
      </c>
      <c r="B34" s="12">
        <v>158517</v>
      </c>
      <c r="C34" s="13">
        <v>109384</v>
      </c>
      <c r="D34" s="11">
        <v>1825</v>
      </c>
      <c r="E34" s="11">
        <v>5563500</v>
      </c>
      <c r="F34" s="11">
        <v>1122854.463579966</v>
      </c>
      <c r="G34" s="2"/>
      <c r="H34" s="4"/>
      <c r="I34" s="2">
        <f t="shared" si="8"/>
        <v>13234293.803468028</v>
      </c>
      <c r="J34" s="1"/>
      <c r="K34" s="1"/>
      <c r="L34" s="2">
        <f t="shared" si="5"/>
        <v>13055116.766962666</v>
      </c>
      <c r="P34">
        <f t="shared" si="13"/>
        <v>0.20182519341780641</v>
      </c>
      <c r="Q34">
        <f t="shared" si="14"/>
        <v>199.6258</v>
      </c>
      <c r="R34">
        <f t="shared" si="15"/>
        <v>1.0218244551472124</v>
      </c>
      <c r="S34">
        <f t="shared" si="11"/>
        <v>27869.644104118808</v>
      </c>
      <c r="T34">
        <f t="shared" si="12"/>
        <v>1.015986747300486</v>
      </c>
      <c r="U34">
        <f t="shared" si="17"/>
        <v>15</v>
      </c>
      <c r="V34">
        <f t="shared" si="16"/>
        <v>1.188851333347661</v>
      </c>
      <c r="W34">
        <f t="shared" si="18"/>
        <v>5557.5822253937795</v>
      </c>
      <c r="X34">
        <f t="shared" si="19"/>
        <v>842.0437298636722</v>
      </c>
    </row>
    <row r="35" spans="1:24" ht="12.75">
      <c r="A35" s="3">
        <f t="shared" si="7"/>
        <v>1986</v>
      </c>
      <c r="B35" s="12">
        <v>160107</v>
      </c>
      <c r="C35" s="13">
        <v>111841</v>
      </c>
      <c r="D35" s="11">
        <v>1803</v>
      </c>
      <c r="E35" s="11">
        <v>5751200</v>
      </c>
      <c r="F35" s="11">
        <v>1128652.468380253</v>
      </c>
      <c r="G35" s="2"/>
      <c r="H35" s="4"/>
      <c r="I35" s="2">
        <f t="shared" si="8"/>
        <v>13695433.576874591</v>
      </c>
      <c r="J35" s="1"/>
      <c r="K35" s="1"/>
      <c r="L35" s="2">
        <f t="shared" si="5"/>
        <v>13525215.392194498</v>
      </c>
      <c r="P35">
        <f t="shared" si="13"/>
        <v>0.1962464300285598</v>
      </c>
      <c r="Q35">
        <f t="shared" si="14"/>
        <v>201.649323</v>
      </c>
      <c r="R35">
        <f t="shared" si="15"/>
        <v>1.0101365805421945</v>
      </c>
      <c r="S35">
        <f t="shared" si="11"/>
        <v>28520.799943374965</v>
      </c>
      <c r="T35">
        <f t="shared" si="12"/>
        <v>1.023364339954378</v>
      </c>
      <c r="U35">
        <f t="shared" si="17"/>
        <v>16</v>
      </c>
      <c r="V35">
        <f t="shared" si="16"/>
        <v>1.202641129896343</v>
      </c>
      <c r="W35">
        <f t="shared" si="18"/>
        <v>5656.671970725233</v>
      </c>
      <c r="X35">
        <f t="shared" si="19"/>
        <v>845.3984034162579</v>
      </c>
    </row>
    <row r="36" spans="1:24" ht="12.75">
      <c r="A36" s="3">
        <f t="shared" si="7"/>
        <v>1987</v>
      </c>
      <c r="B36" s="12">
        <v>161319</v>
      </c>
      <c r="C36" s="13">
        <v>114697</v>
      </c>
      <c r="D36" s="11">
        <v>1805</v>
      </c>
      <c r="E36" s="11">
        <v>5944500</v>
      </c>
      <c r="F36" s="11">
        <v>1140472.610610994</v>
      </c>
      <c r="G36" s="2"/>
      <c r="H36" s="4"/>
      <c r="I36" s="2">
        <f t="shared" si="8"/>
        <v>14139314.366411114</v>
      </c>
      <c r="J36" s="1"/>
      <c r="K36" s="1"/>
      <c r="L36" s="2">
        <f t="shared" si="5"/>
        <v>13977607.090965027</v>
      </c>
      <c r="P36">
        <f t="shared" si="13"/>
        <v>0.19185341250079804</v>
      </c>
      <c r="Q36">
        <f t="shared" si="14"/>
        <v>207.028085</v>
      </c>
      <c r="R36">
        <f t="shared" si="15"/>
        <v>1.0266738411018617</v>
      </c>
      <c r="S36">
        <f t="shared" si="11"/>
        <v>28713.49556269141</v>
      </c>
      <c r="T36">
        <f t="shared" si="12"/>
        <v>1.0067563188865327</v>
      </c>
      <c r="U36">
        <f t="shared" si="17"/>
        <v>17</v>
      </c>
      <c r="V36">
        <f t="shared" si="16"/>
        <v>1.2165908778901893</v>
      </c>
      <c r="W36">
        <f t="shared" si="18"/>
        <v>5819.0264862471395</v>
      </c>
      <c r="X36">
        <f t="shared" si="19"/>
        <v>839.6928238875037</v>
      </c>
    </row>
    <row r="37" spans="1:24" ht="12.75">
      <c r="A37" s="3">
        <f t="shared" si="7"/>
        <v>1988</v>
      </c>
      <c r="B37" s="12">
        <v>162448</v>
      </c>
      <c r="C37" s="13">
        <v>117192</v>
      </c>
      <c r="D37" s="11">
        <v>1825</v>
      </c>
      <c r="E37" s="11">
        <v>6191800</v>
      </c>
      <c r="F37" s="11">
        <v>1151046.800608467</v>
      </c>
      <c r="G37" s="2"/>
      <c r="H37" s="4"/>
      <c r="I37" s="2">
        <f t="shared" si="8"/>
        <v>14572821.258701552</v>
      </c>
      <c r="J37" s="1"/>
      <c r="K37" s="1"/>
      <c r="L37" s="2">
        <f t="shared" si="5"/>
        <v>14419199.34702777</v>
      </c>
      <c r="P37">
        <f t="shared" si="13"/>
        <v>0.18589857563365533</v>
      </c>
      <c r="Q37">
        <f t="shared" si="14"/>
        <v>213.8754</v>
      </c>
      <c r="R37">
        <f t="shared" si="15"/>
        <v>1.0330743290215916</v>
      </c>
      <c r="S37">
        <f t="shared" si="11"/>
        <v>28950.501086146418</v>
      </c>
      <c r="T37">
        <f t="shared" si="12"/>
        <v>1.0082541508378018</v>
      </c>
      <c r="U37">
        <f t="shared" si="17"/>
        <v>18</v>
      </c>
      <c r="V37">
        <f t="shared" si="16"/>
        <v>1.2307024326477114</v>
      </c>
      <c r="W37">
        <f t="shared" si="18"/>
        <v>6008.899330491588</v>
      </c>
      <c r="X37">
        <f t="shared" si="19"/>
        <v>837.276559172279</v>
      </c>
    </row>
    <row r="38" spans="1:24" ht="12.75">
      <c r="A38" s="3">
        <f t="shared" si="7"/>
        <v>1989</v>
      </c>
      <c r="B38" s="12">
        <v>163438</v>
      </c>
      <c r="C38" s="13">
        <v>119550</v>
      </c>
      <c r="D38" s="11">
        <v>1829</v>
      </c>
      <c r="E38" s="11">
        <v>6408700</v>
      </c>
      <c r="F38" s="11">
        <v>1188855.8505064617</v>
      </c>
      <c r="G38" s="2"/>
      <c r="H38" s="4"/>
      <c r="I38" s="2">
        <f t="shared" si="8"/>
        <v>14995226.99637494</v>
      </c>
      <c r="J38" s="1"/>
      <c r="K38" s="1"/>
      <c r="L38" s="2">
        <f t="shared" si="5"/>
        <v>14849286.180284848</v>
      </c>
      <c r="P38">
        <f t="shared" si="13"/>
        <v>0.18550655367023916</v>
      </c>
      <c r="Q38">
        <f t="shared" si="14"/>
        <v>218.65695</v>
      </c>
      <c r="R38">
        <f t="shared" si="15"/>
        <v>1.0223567086256764</v>
      </c>
      <c r="S38">
        <f t="shared" si="11"/>
        <v>29309.38165926123</v>
      </c>
      <c r="T38">
        <f t="shared" si="12"/>
        <v>1.0123963510008656</v>
      </c>
      <c r="U38">
        <f t="shared" si="17"/>
        <v>19</v>
      </c>
      <c r="V38">
        <f t="shared" si="16"/>
        <v>1.2449776710077438</v>
      </c>
      <c r="W38">
        <f t="shared" si="18"/>
        <v>6156.671381511256</v>
      </c>
      <c r="X38">
        <f t="shared" si="19"/>
        <v>836.1080532718281</v>
      </c>
    </row>
    <row r="39" spans="1:24" ht="12.75">
      <c r="A39" s="3">
        <f t="shared" si="7"/>
        <v>1990</v>
      </c>
      <c r="B39" s="12">
        <v>164619</v>
      </c>
      <c r="C39" s="13">
        <v>120960</v>
      </c>
      <c r="D39" s="11">
        <v>1819</v>
      </c>
      <c r="E39" s="11">
        <v>6520500</v>
      </c>
      <c r="F39" s="11">
        <v>1147334.9707866732</v>
      </c>
      <c r="G39" s="2"/>
      <c r="H39" s="4"/>
      <c r="I39" s="2">
        <f t="shared" si="8"/>
        <v>15434321.497062655</v>
      </c>
      <c r="J39" s="1"/>
      <c r="K39" s="1"/>
      <c r="L39" s="2">
        <f t="shared" si="5"/>
        <v>15295677.721777067</v>
      </c>
      <c r="P39">
        <f t="shared" si="13"/>
        <v>0.17595812756486057</v>
      </c>
      <c r="Q39">
        <f t="shared" si="14"/>
        <v>220.02624</v>
      </c>
      <c r="R39">
        <f t="shared" si="15"/>
        <v>1.0062622752215284</v>
      </c>
      <c r="S39">
        <f t="shared" si="11"/>
        <v>29635.101704233093</v>
      </c>
      <c r="T39">
        <f t="shared" si="12"/>
        <v>1.0111131667245168</v>
      </c>
      <c r="U39">
        <f t="shared" si="17"/>
        <v>20</v>
      </c>
      <c r="V39">
        <f t="shared" si="16"/>
        <v>1.259418491579065</v>
      </c>
      <c r="W39">
        <f t="shared" si="18"/>
        <v>6238.824247651373</v>
      </c>
      <c r="X39">
        <f t="shared" si="19"/>
        <v>829.8662112285621</v>
      </c>
    </row>
    <row r="40" spans="1:24" ht="12.75">
      <c r="A40" s="3">
        <f t="shared" si="7"/>
        <v>1991</v>
      </c>
      <c r="B40" s="12">
        <v>165813</v>
      </c>
      <c r="C40" s="13">
        <v>119836</v>
      </c>
      <c r="D40" s="11">
        <v>1808</v>
      </c>
      <c r="E40" s="11">
        <v>6488100</v>
      </c>
      <c r="F40" s="11">
        <v>1048147.5390763317</v>
      </c>
      <c r="G40" s="2"/>
      <c r="H40" s="4"/>
      <c r="I40" s="2">
        <f t="shared" si="8"/>
        <v>15809940.392996196</v>
      </c>
      <c r="J40" s="1"/>
      <c r="K40" s="1"/>
      <c r="L40" s="2">
        <f t="shared" si="5"/>
        <v>15678228.806474887</v>
      </c>
      <c r="P40">
        <f t="shared" si="13"/>
        <v>0.16154922690407542</v>
      </c>
      <c r="Q40">
        <f t="shared" si="14"/>
        <v>216.663488</v>
      </c>
      <c r="R40">
        <f t="shared" si="15"/>
        <v>0.9847165865307701</v>
      </c>
      <c r="S40">
        <f t="shared" si="11"/>
        <v>29945.516246835276</v>
      </c>
      <c r="T40">
        <f t="shared" si="12"/>
        <v>1.0104745563453843</v>
      </c>
      <c r="U40">
        <f t="shared" si="17"/>
        <v>21</v>
      </c>
      <c r="V40">
        <f t="shared" si="16"/>
        <v>1.2740268149929097</v>
      </c>
      <c r="W40">
        <f t="shared" si="18"/>
        <v>6217.833820221607</v>
      </c>
      <c r="X40">
        <f t="shared" si="19"/>
        <v>819.0300860346085</v>
      </c>
    </row>
    <row r="41" spans="1:24" ht="12.75">
      <c r="A41" s="3">
        <f t="shared" si="7"/>
        <v>1992</v>
      </c>
      <c r="B41" s="12">
        <v>167237</v>
      </c>
      <c r="C41" s="13">
        <v>120458</v>
      </c>
      <c r="D41" s="11">
        <v>1799</v>
      </c>
      <c r="E41" s="11">
        <v>6686900</v>
      </c>
      <c r="F41" s="11">
        <v>1098642.9972212464</v>
      </c>
      <c r="G41" s="2"/>
      <c r="H41" s="4"/>
      <c r="I41" s="2">
        <f t="shared" si="8"/>
        <v>16067590.912422717</v>
      </c>
      <c r="J41" s="1"/>
      <c r="K41" s="1"/>
      <c r="L41" s="2">
        <f t="shared" si="5"/>
        <v>15942464.905227473</v>
      </c>
      <c r="P41">
        <f t="shared" si="13"/>
        <v>0.16429780574275768</v>
      </c>
      <c r="Q41">
        <f t="shared" si="14"/>
        <v>216.703942</v>
      </c>
      <c r="R41">
        <f t="shared" si="15"/>
        <v>1.0001867135084617</v>
      </c>
      <c r="S41">
        <f t="shared" si="11"/>
        <v>30857.30669357182</v>
      </c>
      <c r="T41">
        <f t="shared" si="12"/>
        <v>1.0304483128365804</v>
      </c>
      <c r="U41">
        <f t="shared" si="17"/>
        <v>22</v>
      </c>
      <c r="V41">
        <f t="shared" si="16"/>
        <v>1.2888045841584175</v>
      </c>
      <c r="W41">
        <f t="shared" si="18"/>
        <v>6249.904898330237</v>
      </c>
      <c r="X41">
        <f t="shared" si="19"/>
        <v>830.1648623413903</v>
      </c>
    </row>
    <row r="42" spans="1:24" ht="12.75">
      <c r="A42" s="3">
        <f t="shared" si="7"/>
        <v>1993</v>
      </c>
      <c r="B42" s="12">
        <v>168681</v>
      </c>
      <c r="C42" s="13">
        <v>122019</v>
      </c>
      <c r="D42" s="11">
        <v>1815</v>
      </c>
      <c r="E42" s="11">
        <v>6865600</v>
      </c>
      <c r="F42" s="11">
        <v>1169453.7787297391</v>
      </c>
      <c r="G42" s="2"/>
      <c r="H42" s="4"/>
      <c r="I42" s="2">
        <f t="shared" si="8"/>
        <v>16362854.364022827</v>
      </c>
      <c r="J42" s="1"/>
      <c r="K42" s="1"/>
      <c r="L42" s="2">
        <f t="shared" si="5"/>
        <v>16243984.657187345</v>
      </c>
      <c r="P42">
        <f t="shared" si="13"/>
        <v>0.1703352625742454</v>
      </c>
      <c r="Q42">
        <f t="shared" si="14"/>
        <v>221.464485</v>
      </c>
      <c r="R42">
        <f t="shared" si="15"/>
        <v>1.021967957555659</v>
      </c>
      <c r="S42">
        <f t="shared" si="11"/>
        <v>31000.907436693517</v>
      </c>
      <c r="T42">
        <f t="shared" si="12"/>
        <v>1.00465370307745</v>
      </c>
      <c r="U42">
        <f t="shared" si="17"/>
        <v>23</v>
      </c>
      <c r="V42">
        <f t="shared" si="16"/>
        <v>1.303753764521036</v>
      </c>
      <c r="W42">
        <f t="shared" si="18"/>
        <v>6381.4685723223465</v>
      </c>
      <c r="X42">
        <f t="shared" si="19"/>
        <v>825.2058289340102</v>
      </c>
    </row>
    <row r="43" spans="1:24" ht="12.75">
      <c r="A43" s="3">
        <f t="shared" si="7"/>
        <v>1994</v>
      </c>
      <c r="B43" s="12">
        <v>170258</v>
      </c>
      <c r="C43" s="13">
        <v>124777</v>
      </c>
      <c r="D43" s="11">
        <v>1825</v>
      </c>
      <c r="E43" s="11">
        <v>7145500</v>
      </c>
      <c r="F43" s="11">
        <v>1297231.1784136244</v>
      </c>
      <c r="G43" s="2"/>
      <c r="H43" s="4"/>
      <c r="I43" s="2">
        <f t="shared" si="8"/>
        <v>16714165.424551424</v>
      </c>
      <c r="J43" s="1"/>
      <c r="K43" s="1"/>
      <c r="L43" s="2">
        <f t="shared" si="5"/>
        <v>16601239.203057716</v>
      </c>
      <c r="P43">
        <f t="shared" si="13"/>
        <v>0.18154519325640256</v>
      </c>
      <c r="Q43">
        <f t="shared" si="14"/>
        <v>227.718025</v>
      </c>
      <c r="R43">
        <f t="shared" si="15"/>
        <v>1.028237213745581</v>
      </c>
      <c r="S43">
        <f t="shared" si="11"/>
        <v>31378.719361368076</v>
      </c>
      <c r="T43">
        <f t="shared" si="12"/>
        <v>1.0121871246977554</v>
      </c>
      <c r="U43">
        <f t="shared" si="17"/>
        <v>24</v>
      </c>
      <c r="V43">
        <f t="shared" si="16"/>
        <v>1.3188763443239273</v>
      </c>
      <c r="W43">
        <f t="shared" si="18"/>
        <v>6549.683862371287</v>
      </c>
      <c r="X43">
        <f t="shared" si="19"/>
        <v>827.1955829264385</v>
      </c>
    </row>
    <row r="44" spans="1:24" ht="12.75">
      <c r="A44" s="3">
        <f t="shared" si="7"/>
        <v>1995</v>
      </c>
      <c r="B44" s="12">
        <v>171982</v>
      </c>
      <c r="C44" s="13">
        <v>126520</v>
      </c>
      <c r="D44" s="11">
        <v>1840</v>
      </c>
      <c r="E44" s="11">
        <v>7338400</v>
      </c>
      <c r="F44" s="11">
        <v>1329900</v>
      </c>
      <c r="G44" s="2"/>
      <c r="H44" s="4"/>
      <c r="I44" s="2">
        <f t="shared" si="8"/>
        <v>17175688.331737477</v>
      </c>
      <c r="J44" s="1"/>
      <c r="K44" s="1"/>
      <c r="L44" s="2">
        <f t="shared" si="5"/>
        <v>17068408.421318453</v>
      </c>
      <c r="P44">
        <f t="shared" si="13"/>
        <v>0.18122479014499074</v>
      </c>
      <c r="Q44">
        <f t="shared" si="14"/>
        <v>232.7968</v>
      </c>
      <c r="R44">
        <f t="shared" si="15"/>
        <v>1.022302911682112</v>
      </c>
      <c r="S44">
        <f t="shared" si="11"/>
        <v>31522.77007244086</v>
      </c>
      <c r="T44">
        <f t="shared" si="12"/>
        <v>1.004590713515547</v>
      </c>
      <c r="U44">
        <f t="shared" si="17"/>
        <v>25</v>
      </c>
      <c r="V44">
        <f t="shared" si="16"/>
        <v>1.3341743348724044</v>
      </c>
      <c r="W44">
        <f t="shared" si="18"/>
        <v>6707.208581301104</v>
      </c>
      <c r="X44">
        <f t="shared" si="19"/>
        <v>820.0625630491595</v>
      </c>
    </row>
    <row r="45" spans="1:24" ht="12.75">
      <c r="A45" s="3">
        <f t="shared" si="7"/>
        <v>1996</v>
      </c>
      <c r="B45" s="12">
        <v>173810</v>
      </c>
      <c r="C45" s="13">
        <v>128268</v>
      </c>
      <c r="D45" s="11">
        <v>1839</v>
      </c>
      <c r="E45" s="11">
        <v>7603000</v>
      </c>
      <c r="F45" s="11">
        <v>1411210.80878843</v>
      </c>
      <c r="G45" s="2"/>
      <c r="H45" s="4"/>
      <c r="I45" s="2">
        <f t="shared" si="8"/>
        <v>17646803.915150605</v>
      </c>
      <c r="J45" s="1"/>
      <c r="K45" s="1"/>
      <c r="L45" s="2">
        <f t="shared" si="5"/>
        <v>17544888.00025253</v>
      </c>
      <c r="P45">
        <f t="shared" si="13"/>
        <v>0.1856123646966237</v>
      </c>
      <c r="Q45">
        <f t="shared" si="14"/>
        <v>235.884852</v>
      </c>
      <c r="R45">
        <f t="shared" si="15"/>
        <v>1.0132650105156085</v>
      </c>
      <c r="S45">
        <f t="shared" si="11"/>
        <v>32231.82809551501</v>
      </c>
      <c r="T45">
        <f t="shared" si="12"/>
        <v>1.0224935188577875</v>
      </c>
      <c r="U45">
        <f t="shared" si="17"/>
        <v>26</v>
      </c>
      <c r="V45">
        <f t="shared" si="16"/>
        <v>1.3496497708014348</v>
      </c>
      <c r="W45">
        <f t="shared" si="18"/>
        <v>6825.511719877375</v>
      </c>
      <c r="X45">
        <f t="shared" si="19"/>
        <v>825.3320085121782</v>
      </c>
    </row>
    <row r="46" spans="1:24" ht="12.75">
      <c r="A46" s="3">
        <f t="shared" si="7"/>
        <v>1997</v>
      </c>
      <c r="B46" s="12">
        <v>175913</v>
      </c>
      <c r="C46" s="13">
        <v>131071</v>
      </c>
      <c r="D46" s="11">
        <v>1849</v>
      </c>
      <c r="E46" s="11">
        <v>7943000</v>
      </c>
      <c r="F46" s="11">
        <v>1546944.1046448252</v>
      </c>
      <c r="G46" s="2"/>
      <c r="H46" s="4"/>
      <c r="I46" s="2">
        <f t="shared" si="8"/>
        <v>18175674.528181504</v>
      </c>
      <c r="J46" s="1"/>
      <c r="K46" s="1"/>
      <c r="L46" s="2">
        <f t="shared" si="5"/>
        <v>18078854.409028333</v>
      </c>
      <c r="P46">
        <f t="shared" si="13"/>
        <v>0.19475564706594803</v>
      </c>
      <c r="Q46">
        <f t="shared" si="14"/>
        <v>242.350279</v>
      </c>
      <c r="R46">
        <f t="shared" si="15"/>
        <v>1.0274092505100751</v>
      </c>
      <c r="S46">
        <f t="shared" si="11"/>
        <v>32774.87458555804</v>
      </c>
      <c r="T46">
        <f t="shared" si="12"/>
        <v>1.0168481442763277</v>
      </c>
      <c r="U46">
        <f t="shared" si="17"/>
        <v>27</v>
      </c>
      <c r="V46">
        <f t="shared" si="16"/>
        <v>1.3653047103462472</v>
      </c>
      <c r="W46">
        <f t="shared" si="18"/>
        <v>7018.78176379379</v>
      </c>
      <c r="X46">
        <f t="shared" si="19"/>
        <v>828.8830046001232</v>
      </c>
    </row>
    <row r="47" spans="1:24" ht="12.75">
      <c r="A47" s="3">
        <f t="shared" si="7"/>
        <v>1998</v>
      </c>
      <c r="B47" s="12">
        <v>177964</v>
      </c>
      <c r="C47" s="13">
        <v>132953</v>
      </c>
      <c r="D47" s="11">
        <v>1864</v>
      </c>
      <c r="E47" s="11">
        <v>8285900</v>
      </c>
      <c r="F47" s="11">
        <v>1679946.6984702186</v>
      </c>
      <c r="G47" s="2"/>
      <c r="H47" s="4"/>
      <c r="I47" s="2">
        <f t="shared" si="8"/>
        <v>18813834.90641725</v>
      </c>
      <c r="J47" s="1"/>
      <c r="K47" s="1"/>
      <c r="L47" s="2">
        <f t="shared" si="5"/>
        <v>18721855.79322174</v>
      </c>
      <c r="P47">
        <f t="shared" si="13"/>
        <v>0.20274764340267426</v>
      </c>
      <c r="Q47">
        <f t="shared" si="14"/>
        <v>247.824392</v>
      </c>
      <c r="R47">
        <f t="shared" si="15"/>
        <v>1.0225876075843097</v>
      </c>
      <c r="S47">
        <f t="shared" si="11"/>
        <v>33434.56200227458</v>
      </c>
      <c r="T47">
        <f t="shared" si="12"/>
        <v>1.0201278395435027</v>
      </c>
      <c r="U47">
        <f t="shared" si="17"/>
        <v>28</v>
      </c>
      <c r="V47">
        <f t="shared" si="16"/>
        <v>1.3811412356160782</v>
      </c>
      <c r="W47">
        <f t="shared" si="18"/>
        <v>7204.5274977080735</v>
      </c>
      <c r="X47">
        <f t="shared" si="19"/>
        <v>832.7144337397334</v>
      </c>
    </row>
    <row r="48" spans="1:24" ht="12.75">
      <c r="A48" s="3">
        <f t="shared" si="7"/>
        <v>1999</v>
      </c>
      <c r="B48" s="12">
        <v>179968</v>
      </c>
      <c r="C48" s="13">
        <v>134945</v>
      </c>
      <c r="D48" s="11">
        <v>1871</v>
      </c>
      <c r="E48" s="11">
        <v>8629100</v>
      </c>
      <c r="F48" s="11">
        <v>1770909.969824592</v>
      </c>
      <c r="G48" s="2"/>
      <c r="H48" s="4"/>
      <c r="I48" s="2">
        <f t="shared" si="8"/>
        <v>19553089.859566607</v>
      </c>
      <c r="J48" s="1"/>
      <c r="K48" s="1"/>
      <c r="L48" s="2">
        <f t="shared" si="5"/>
        <v>19465709.70203087</v>
      </c>
      <c r="P48">
        <f t="shared" si="13"/>
        <v>0.20522533865925668</v>
      </c>
      <c r="Q48">
        <f t="shared" si="14"/>
        <v>252.482095</v>
      </c>
      <c r="R48">
        <f t="shared" si="15"/>
        <v>1.0187943687157315</v>
      </c>
      <c r="S48">
        <f t="shared" si="11"/>
        <v>34177.07699233088</v>
      </c>
      <c r="T48">
        <f t="shared" si="12"/>
        <v>1.022208007091757</v>
      </c>
      <c r="U48">
        <f t="shared" si="17"/>
        <v>29</v>
      </c>
      <c r="V48">
        <f t="shared" si="16"/>
        <v>1.3971614528710912</v>
      </c>
      <c r="W48">
        <f t="shared" si="18"/>
        <v>7384.863669620028</v>
      </c>
      <c r="X48">
        <f t="shared" si="19"/>
        <v>836.3275906481663</v>
      </c>
    </row>
    <row r="49" spans="1:24" ht="12.75">
      <c r="A49" s="3">
        <f t="shared" si="7"/>
        <v>2000</v>
      </c>
      <c r="B49" s="12">
        <v>181954</v>
      </c>
      <c r="C49" s="13">
        <v>136641</v>
      </c>
      <c r="D49" s="11">
        <v>1877</v>
      </c>
      <c r="E49" s="11">
        <v>8955100</v>
      </c>
      <c r="F49" s="11">
        <v>1855673.6552586022</v>
      </c>
      <c r="G49" s="2"/>
      <c r="H49" s="4"/>
      <c r="I49" s="2">
        <f t="shared" si="8"/>
        <v>20346345.33641287</v>
      </c>
      <c r="J49" s="1"/>
      <c r="K49" s="1"/>
      <c r="L49" s="2">
        <f t="shared" si="5"/>
        <v>20263334.18675392</v>
      </c>
      <c r="P49">
        <f t="shared" si="13"/>
        <v>0.20721975804386353</v>
      </c>
      <c r="Q49">
        <f t="shared" si="14"/>
        <v>256.475157</v>
      </c>
      <c r="R49">
        <f t="shared" si="15"/>
        <v>1.015815228402632</v>
      </c>
      <c r="S49">
        <f t="shared" si="11"/>
        <v>34916.05231769095</v>
      </c>
      <c r="T49">
        <f t="shared" si="12"/>
        <v>1.0216219580605412</v>
      </c>
      <c r="U49">
        <f t="shared" si="17"/>
        <v>30</v>
      </c>
      <c r="V49">
        <f t="shared" si="16"/>
        <v>1.4133674928025113</v>
      </c>
      <c r="W49">
        <f t="shared" si="18"/>
        <v>7556.92279214701</v>
      </c>
      <c r="X49">
        <f t="shared" si="19"/>
        <v>838.4368475162638</v>
      </c>
    </row>
    <row r="50" spans="1:8" ht="12.75">
      <c r="A50" s="3"/>
      <c r="B50" s="4"/>
      <c r="D50" s="6"/>
      <c r="E50" s="2"/>
      <c r="H50" s="4"/>
    </row>
    <row r="51" spans="1:8" ht="12.75">
      <c r="A51" s="3"/>
      <c r="B51" s="4"/>
      <c r="D51" s="6"/>
      <c r="E51" s="2"/>
      <c r="H51" s="4"/>
    </row>
    <row r="52" spans="1:8" ht="12.75">
      <c r="A52" s="3"/>
      <c r="B52" s="4"/>
      <c r="D52" s="6"/>
      <c r="E52" s="2"/>
      <c r="H52" s="4"/>
    </row>
    <row r="53" spans="1:8" ht="12.75">
      <c r="A53" s="3"/>
      <c r="B53" s="4"/>
      <c r="D53" s="6"/>
      <c r="E53" s="2"/>
      <c r="H53" s="4"/>
    </row>
    <row r="54" spans="1:5" ht="12.75">
      <c r="A54" s="3"/>
      <c r="B54" s="5"/>
      <c r="D54" s="6"/>
      <c r="E54" s="2"/>
    </row>
    <row r="55" spans="1:5" ht="12.75">
      <c r="A55" s="3"/>
      <c r="B55" s="5"/>
      <c r="D55" s="6"/>
      <c r="E55" s="2"/>
    </row>
  </sheetData>
  <printOptions/>
  <pageMargins left="0.75" right="0.75" top="0.75" bottom="0.75" header="0" footer="0"/>
  <pageSetup horizontalDpi="600" verticalDpi="600" orientation="portrait" paperSize="9" r:id="rId1"/>
  <ignoredErrors>
    <ignoredError sqref="S44 S45:S49 S4:S4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H10" sqref="H10:H40"/>
    </sheetView>
  </sheetViews>
  <sheetFormatPr defaultColWidth="9.140625" defaultRowHeight="12.75"/>
  <cols>
    <col min="2" max="2" width="10.57421875" style="0" bestFit="1" customWidth="1"/>
    <col min="7" max="7" width="10.57421875" style="5" bestFit="1" customWidth="1"/>
    <col min="12" max="15" width="9.140625" style="5" customWidth="1"/>
  </cols>
  <sheetData>
    <row r="1" spans="1:2" ht="12.75">
      <c r="A1" t="s">
        <v>12</v>
      </c>
      <c r="B1">
        <v>0.05</v>
      </c>
    </row>
    <row r="2" spans="1:2" ht="12.75">
      <c r="A2" t="s">
        <v>13</v>
      </c>
      <c r="B2">
        <v>0.3</v>
      </c>
    </row>
    <row r="3" spans="1:2" ht="12.75">
      <c r="A3" t="s">
        <v>31</v>
      </c>
      <c r="B3">
        <f>calibracion!T2</f>
        <v>1.0166114684297598</v>
      </c>
    </row>
    <row r="4" spans="1:2" ht="12.75">
      <c r="A4" t="s">
        <v>32</v>
      </c>
      <c r="B4">
        <f>calibracion!X19</f>
        <v>858.0567995303431</v>
      </c>
    </row>
    <row r="5" spans="1:2" ht="12.75">
      <c r="A5" t="s">
        <v>34</v>
      </c>
      <c r="B5">
        <f>calibracion!R2</f>
        <v>1.0144683592072743</v>
      </c>
    </row>
    <row r="6" spans="1:2" ht="12.75">
      <c r="A6" t="s">
        <v>14</v>
      </c>
      <c r="B6">
        <f>calibracion!P2</f>
        <v>0.1925152577858376</v>
      </c>
    </row>
    <row r="8" spans="1:17" ht="12.75">
      <c r="A8" t="s">
        <v>15</v>
      </c>
      <c r="B8" s="2">
        <f>calibracion!L19</f>
        <v>7373402.735428047</v>
      </c>
      <c r="G8" s="5" t="s">
        <v>21</v>
      </c>
      <c r="L8" s="5" t="s">
        <v>22</v>
      </c>
      <c r="Q8" t="s">
        <v>23</v>
      </c>
    </row>
    <row r="9" spans="1:20" ht="12.75">
      <c r="A9" t="s">
        <v>35</v>
      </c>
      <c r="B9">
        <f>calibracion!Q19</f>
        <v>161.521618</v>
      </c>
      <c r="D9" t="s">
        <v>16</v>
      </c>
      <c r="E9" t="s">
        <v>37</v>
      </c>
      <c r="G9" s="5" t="s">
        <v>18</v>
      </c>
      <c r="H9" t="s">
        <v>17</v>
      </c>
      <c r="I9" t="s">
        <v>19</v>
      </c>
      <c r="J9" t="s">
        <v>20</v>
      </c>
      <c r="L9" s="5" t="s">
        <v>18</v>
      </c>
      <c r="M9" s="5" t="s">
        <v>17</v>
      </c>
      <c r="N9" s="5" t="s">
        <v>19</v>
      </c>
      <c r="O9" s="5" t="s">
        <v>20</v>
      </c>
      <c r="Q9" t="s">
        <v>18</v>
      </c>
      <c r="R9" t="s">
        <v>17</v>
      </c>
      <c r="S9" t="s">
        <v>19</v>
      </c>
      <c r="T9" t="s">
        <v>20</v>
      </c>
    </row>
    <row r="10" spans="4:20" ht="12.75">
      <c r="D10">
        <v>1970</v>
      </c>
      <c r="E10">
        <f>calibracion!Q19</f>
        <v>161.521618</v>
      </c>
      <c r="G10" s="5">
        <f>B8</f>
        <v>7373402.735428047</v>
      </c>
      <c r="H10">
        <f>$B$3^((1-$B$2)*(D10-1970))*$B$4*G10^$B$2*E10^(1-$B$2)</f>
        <v>3464000</v>
      </c>
      <c r="I10">
        <f>B$6*H10</f>
        <v>666872.8529701415</v>
      </c>
      <c r="J10">
        <f>H10-I10</f>
        <v>2797127.1470298585</v>
      </c>
      <c r="L10" s="5">
        <f>calibracion!L19</f>
        <v>7373402.735428047</v>
      </c>
      <c r="M10" s="5">
        <f>calibracion!E19</f>
        <v>3464000</v>
      </c>
      <c r="N10" s="5">
        <f>calibracion!F19</f>
        <v>623553.7786445636</v>
      </c>
      <c r="O10" s="5">
        <f>M10-N10</f>
        <v>2840446.2213554364</v>
      </c>
      <c r="Q10">
        <f>G10/L10</f>
        <v>1</v>
      </c>
      <c r="R10">
        <f aca="true" t="shared" si="0" ref="R10:R40">H10/M10</f>
        <v>1</v>
      </c>
      <c r="S10">
        <f aca="true" t="shared" si="1" ref="S10:S40">I10/N10</f>
        <v>1.0694712722609776</v>
      </c>
      <c r="T10">
        <f aca="true" t="shared" si="2" ref="T10:T40">J10/O10</f>
        <v>0.9847492010234553</v>
      </c>
    </row>
    <row r="11" spans="4:20" ht="12.75">
      <c r="D11">
        <f>D10+1</f>
        <v>1971</v>
      </c>
      <c r="E11">
        <f>E10*$B$5</f>
        <v>163.85857078896413</v>
      </c>
      <c r="G11" s="5">
        <f>I10+(1-$B$1)*G10</f>
        <v>7671605.451626787</v>
      </c>
      <c r="H11">
        <f aca="true" t="shared" si="3" ref="H11:H40">$B$3^((1-$B$2)*(D11-1970))*$B$4*G11^$B$2*E11^(1-$B$2)</f>
        <v>3581944.3308639335</v>
      </c>
      <c r="I11">
        <f>B$6*H11</f>
        <v>689578.9362307898</v>
      </c>
      <c r="J11">
        <f aca="true" t="shared" si="4" ref="J11:J40">H11-I11</f>
        <v>2892365.3946331437</v>
      </c>
      <c r="L11" s="5">
        <f>calibracion!L20</f>
        <v>7628286.377301209</v>
      </c>
      <c r="M11" s="5">
        <f>calibracion!E20</f>
        <v>3583000</v>
      </c>
      <c r="N11" s="5">
        <f>calibracion!F20</f>
        <v>682506.8222621185</v>
      </c>
      <c r="O11" s="5">
        <f aca="true" t="shared" si="5" ref="O11:O40">M11-N11</f>
        <v>2900493.1777378814</v>
      </c>
      <c r="Q11">
        <f aca="true" t="shared" si="6" ref="Q11:Q40">G11/L11</f>
        <v>1.005678742535739</v>
      </c>
      <c r="R11">
        <f t="shared" si="0"/>
        <v>0.9997053672520049</v>
      </c>
      <c r="S11">
        <f t="shared" si="1"/>
        <v>1.0103619681708547</v>
      </c>
      <c r="T11">
        <f t="shared" si="2"/>
        <v>0.9971977927177623</v>
      </c>
    </row>
    <row r="12" spans="4:20" ht="12.75">
      <c r="D12">
        <f aca="true" t="shared" si="7" ref="D12:D40">D11+1</f>
        <v>1972</v>
      </c>
      <c r="E12">
        <f aca="true" t="shared" si="8" ref="E12:E40">E11*$B$5</f>
        <v>166.22933545032944</v>
      </c>
      <c r="G12" s="5">
        <f aca="true" t="shared" si="9" ref="G12:G40">I11+(1-$B$1)*G11</f>
        <v>7977604.115276237</v>
      </c>
      <c r="H12">
        <f t="shared" si="3"/>
        <v>3703310.751719214</v>
      </c>
      <c r="I12">
        <f aca="true" t="shared" si="10" ref="I12:I40">B$6*H12</f>
        <v>712943.8240282886</v>
      </c>
      <c r="J12">
        <f t="shared" si="4"/>
        <v>2990366.9276909255</v>
      </c>
      <c r="L12" s="5">
        <f>calibracion!L21</f>
        <v>7929378.880698266</v>
      </c>
      <c r="M12" s="5">
        <f>calibracion!E21</f>
        <v>3782000</v>
      </c>
      <c r="N12" s="5">
        <f>calibracion!F21</f>
        <v>749482.648811954</v>
      </c>
      <c r="O12" s="5">
        <f t="shared" si="5"/>
        <v>3032517.351188046</v>
      </c>
      <c r="Q12">
        <f t="shared" si="6"/>
        <v>1.0060818426390699</v>
      </c>
      <c r="R12">
        <f t="shared" si="0"/>
        <v>0.9791937471494484</v>
      </c>
      <c r="S12">
        <f t="shared" si="1"/>
        <v>0.9512479377053157</v>
      </c>
      <c r="T12">
        <f t="shared" si="2"/>
        <v>0.9861005169580952</v>
      </c>
    </row>
    <row r="13" spans="4:20" ht="12.75">
      <c r="D13">
        <f t="shared" si="7"/>
        <v>1973</v>
      </c>
      <c r="E13">
        <f t="shared" si="8"/>
        <v>168.6344011864113</v>
      </c>
      <c r="G13" s="5">
        <f t="shared" si="9"/>
        <v>8291667.733540714</v>
      </c>
      <c r="H13">
        <f t="shared" si="3"/>
        <v>3828216.021817365</v>
      </c>
      <c r="I13">
        <f t="shared" si="10"/>
        <v>736989.9943000438</v>
      </c>
      <c r="J13">
        <f t="shared" si="4"/>
        <v>3091226.0275173215</v>
      </c>
      <c r="L13" s="5">
        <f>calibracion!L22</f>
        <v>8282392.585475307</v>
      </c>
      <c r="M13" s="5">
        <f>calibracion!E22</f>
        <v>4005100</v>
      </c>
      <c r="N13" s="5">
        <f>calibracion!F22</f>
        <v>825706.3682173373</v>
      </c>
      <c r="O13" s="5">
        <f t="shared" si="5"/>
        <v>3179393.6317826626</v>
      </c>
      <c r="Q13">
        <f t="shared" si="6"/>
        <v>1.0011198633691516</v>
      </c>
      <c r="R13">
        <f t="shared" si="0"/>
        <v>0.9558353154271717</v>
      </c>
      <c r="S13">
        <f t="shared" si="1"/>
        <v>0.8925569944327447</v>
      </c>
      <c r="T13">
        <f t="shared" si="2"/>
        <v>0.9722690504931577</v>
      </c>
    </row>
    <row r="14" spans="4:20" ht="12.75">
      <c r="D14">
        <f t="shared" si="7"/>
        <v>1974</v>
      </c>
      <c r="E14">
        <f t="shared" si="8"/>
        <v>171.0742642774799</v>
      </c>
      <c r="G14" s="5">
        <f t="shared" si="9"/>
        <v>8614074.341163721</v>
      </c>
      <c r="H14">
        <f t="shared" si="3"/>
        <v>3956780.07063593</v>
      </c>
      <c r="I14">
        <f t="shared" si="10"/>
        <v>761740.5353003409</v>
      </c>
      <c r="J14">
        <f t="shared" si="4"/>
        <v>3195039.535335589</v>
      </c>
      <c r="L14" s="5">
        <f>calibracion!L23</f>
        <v>8693979.324418878</v>
      </c>
      <c r="M14" s="5">
        <f>calibracion!E23</f>
        <v>3982700</v>
      </c>
      <c r="N14" s="5">
        <f>calibracion!F23</f>
        <v>790422.6758286176</v>
      </c>
      <c r="O14" s="5">
        <f t="shared" si="5"/>
        <v>3192277.3241713825</v>
      </c>
      <c r="Q14">
        <f t="shared" si="6"/>
        <v>0.9908091588128434</v>
      </c>
      <c r="R14">
        <f t="shared" si="0"/>
        <v>0.9934918699967183</v>
      </c>
      <c r="S14">
        <f t="shared" si="1"/>
        <v>0.9637129077829041</v>
      </c>
      <c r="T14">
        <f t="shared" si="2"/>
        <v>1.0008652791984243</v>
      </c>
    </row>
    <row r="15" spans="4:20" ht="12.75">
      <c r="D15">
        <f t="shared" si="7"/>
        <v>1975</v>
      </c>
      <c r="E15">
        <f t="shared" si="8"/>
        <v>173.54942818416666</v>
      </c>
      <c r="G15" s="5">
        <f t="shared" si="9"/>
        <v>8945111.159405876</v>
      </c>
      <c r="H15">
        <f t="shared" si="3"/>
        <v>4089126.133738389</v>
      </c>
      <c r="I15">
        <f t="shared" si="10"/>
        <v>787219.1717554514</v>
      </c>
      <c r="J15">
        <f t="shared" si="4"/>
        <v>3301906.9619829375</v>
      </c>
      <c r="L15" s="5">
        <f>calibracion!L24</f>
        <v>9049703.034026552</v>
      </c>
      <c r="M15" s="5">
        <f>calibracion!E24</f>
        <v>3969200</v>
      </c>
      <c r="N15" s="5">
        <f>calibracion!F24</f>
        <v>689911.6330819632</v>
      </c>
      <c r="O15" s="5">
        <f t="shared" si="5"/>
        <v>3279288.3669180367</v>
      </c>
      <c r="Q15">
        <f t="shared" si="6"/>
        <v>0.9884425075356159</v>
      </c>
      <c r="R15">
        <f t="shared" si="0"/>
        <v>1.0302141826409323</v>
      </c>
      <c r="S15">
        <f t="shared" si="1"/>
        <v>1.1410434815235646</v>
      </c>
      <c r="T15">
        <f t="shared" si="2"/>
        <v>1.0068974096005343</v>
      </c>
    </row>
    <row r="16" spans="4:20" ht="12.75">
      <c r="D16">
        <f t="shared" si="7"/>
        <v>1976</v>
      </c>
      <c r="E16">
        <f t="shared" si="8"/>
        <v>176.06040365135223</v>
      </c>
      <c r="G16" s="5">
        <f t="shared" si="9"/>
        <v>9285074.773191033</v>
      </c>
      <c r="H16">
        <f t="shared" si="3"/>
        <v>4225380.889289182</v>
      </c>
      <c r="I16">
        <f t="shared" si="10"/>
        <v>813450.2911448586</v>
      </c>
      <c r="J16">
        <f t="shared" si="4"/>
        <v>3411930.598144323</v>
      </c>
      <c r="L16" s="5">
        <f>calibracion!L25</f>
        <v>9287129.515407188</v>
      </c>
      <c r="M16" s="5">
        <f>calibracion!E25</f>
        <v>4192900</v>
      </c>
      <c r="N16" s="5">
        <f>calibracion!F25</f>
        <v>798492.7823630421</v>
      </c>
      <c r="O16" s="5">
        <f t="shared" si="5"/>
        <v>3394407.2176369578</v>
      </c>
      <c r="Q16">
        <f t="shared" si="6"/>
        <v>0.999778753789021</v>
      </c>
      <c r="R16">
        <f t="shared" si="0"/>
        <v>1.00774664058031</v>
      </c>
      <c r="S16">
        <f t="shared" si="1"/>
        <v>1.018732177813244</v>
      </c>
      <c r="T16">
        <f t="shared" si="2"/>
        <v>1.0051624273058093</v>
      </c>
    </row>
    <row r="17" spans="4:20" ht="12.75">
      <c r="D17">
        <f t="shared" si="7"/>
        <v>1977</v>
      </c>
      <c r="E17">
        <f t="shared" si="8"/>
        <v>178.6077088135577</v>
      </c>
      <c r="G17" s="5">
        <f t="shared" si="9"/>
        <v>9634271.32567634</v>
      </c>
      <c r="H17">
        <f t="shared" si="3"/>
        <v>4365674.595667116</v>
      </c>
      <c r="I17">
        <f t="shared" si="10"/>
        <v>840458.9701939373</v>
      </c>
      <c r="J17">
        <f t="shared" si="4"/>
        <v>3525215.625473179</v>
      </c>
      <c r="L17" s="5">
        <f>calibracion!L26</f>
        <v>9621265.82199987</v>
      </c>
      <c r="M17" s="5">
        <f>calibracion!E26</f>
        <v>4390000</v>
      </c>
      <c r="N17" s="5">
        <f>calibracion!F26</f>
        <v>901480.8371029478</v>
      </c>
      <c r="O17" s="5">
        <f t="shared" si="5"/>
        <v>3488519.1628970522</v>
      </c>
      <c r="Q17">
        <f t="shared" si="6"/>
        <v>1.00135174559326</v>
      </c>
      <c r="R17">
        <f t="shared" si="0"/>
        <v>0.9944589056189331</v>
      </c>
      <c r="S17">
        <f t="shared" si="1"/>
        <v>0.9323093022086704</v>
      </c>
      <c r="T17">
        <f t="shared" si="2"/>
        <v>1.0105192091149793</v>
      </c>
    </row>
    <row r="18" spans="4:20" ht="12.75">
      <c r="D18">
        <f t="shared" si="7"/>
        <v>1978</v>
      </c>
      <c r="E18">
        <f t="shared" si="8"/>
        <v>181.19186930186052</v>
      </c>
      <c r="G18" s="5">
        <f t="shared" si="9"/>
        <v>9993016.72958646</v>
      </c>
      <c r="H18">
        <f t="shared" si="3"/>
        <v>4510141.2305774465</v>
      </c>
      <c r="I18">
        <f t="shared" si="10"/>
        <v>868271.001655152</v>
      </c>
      <c r="J18">
        <f t="shared" si="4"/>
        <v>3641870.2289222945</v>
      </c>
      <c r="L18" s="5">
        <f>calibracion!L27</f>
        <v>10041683.368002824</v>
      </c>
      <c r="M18" s="5">
        <f>calibracion!E27</f>
        <v>4634700</v>
      </c>
      <c r="N18" s="5">
        <f>calibracion!F27</f>
        <v>1011733.2717921666</v>
      </c>
      <c r="O18" s="5">
        <f t="shared" si="5"/>
        <v>3622966.728207833</v>
      </c>
      <c r="Q18">
        <f t="shared" si="6"/>
        <v>0.9951535378449158</v>
      </c>
      <c r="R18">
        <f t="shared" si="0"/>
        <v>0.9731247395899295</v>
      </c>
      <c r="S18">
        <f t="shared" si="1"/>
        <v>0.8582014903168222</v>
      </c>
      <c r="T18">
        <f t="shared" si="2"/>
        <v>1.0052176854309154</v>
      </c>
    </row>
    <row r="19" spans="4:20" ht="12.75">
      <c r="D19">
        <f t="shared" si="7"/>
        <v>1979</v>
      </c>
      <c r="E19">
        <f t="shared" si="8"/>
        <v>183.81341835235733</v>
      </c>
      <c r="G19" s="5">
        <f t="shared" si="9"/>
        <v>10361636.894762289</v>
      </c>
      <c r="H19">
        <f t="shared" si="3"/>
        <v>4658918.632026891</v>
      </c>
      <c r="I19">
        <f t="shared" si="10"/>
        <v>896912.9214478988</v>
      </c>
      <c r="J19">
        <f t="shared" si="4"/>
        <v>3762005.7105789925</v>
      </c>
      <c r="L19" s="5">
        <f>calibracion!L28</f>
        <v>10551332.471394848</v>
      </c>
      <c r="M19" s="5">
        <f>calibracion!E28</f>
        <v>4783400</v>
      </c>
      <c r="N19" s="5">
        <f>calibracion!F28</f>
        <v>1049964.1958811507</v>
      </c>
      <c r="O19" s="5">
        <f t="shared" si="5"/>
        <v>3733435.8041188493</v>
      </c>
      <c r="Q19">
        <f t="shared" si="6"/>
        <v>0.9820216472993498</v>
      </c>
      <c r="R19">
        <f t="shared" si="0"/>
        <v>0.9739763833312897</v>
      </c>
      <c r="S19">
        <f t="shared" si="1"/>
        <v>0.8542319109226308</v>
      </c>
      <c r="T19">
        <f t="shared" si="2"/>
        <v>1.007652443475424</v>
      </c>
    </row>
    <row r="20" spans="4:20" ht="12.75">
      <c r="D20">
        <f t="shared" si="7"/>
        <v>1980</v>
      </c>
      <c r="E20">
        <f t="shared" si="8"/>
        <v>186.47289691619622</v>
      </c>
      <c r="G20" s="5">
        <f t="shared" si="9"/>
        <v>10740467.971472073</v>
      </c>
      <c r="H20">
        <f t="shared" si="3"/>
        <v>4812148.641496208</v>
      </c>
      <c r="I20">
        <f t="shared" si="10"/>
        <v>926412.0362214106</v>
      </c>
      <c r="J20">
        <f t="shared" si="4"/>
        <v>3885736.605274797</v>
      </c>
      <c r="L20" s="5">
        <f>calibracion!L29</f>
        <v>11073730.043706255</v>
      </c>
      <c r="M20" s="5">
        <f>calibracion!E29</f>
        <v>4771900</v>
      </c>
      <c r="N20" s="5">
        <f>calibracion!F29</f>
        <v>958167.905466354</v>
      </c>
      <c r="O20" s="5">
        <f t="shared" si="5"/>
        <v>3813732.094533646</v>
      </c>
      <c r="Q20">
        <f t="shared" si="6"/>
        <v>0.9699051655658166</v>
      </c>
      <c r="R20">
        <f t="shared" si="0"/>
        <v>1.008434510676294</v>
      </c>
      <c r="S20">
        <f t="shared" si="1"/>
        <v>0.9668577197547779</v>
      </c>
      <c r="T20">
        <f t="shared" si="2"/>
        <v>1.0188803274473206</v>
      </c>
    </row>
    <row r="21" spans="4:20" ht="12.75">
      <c r="D21">
        <f t="shared" si="7"/>
        <v>1981</v>
      </c>
      <c r="E21">
        <f t="shared" si="8"/>
        <v>189.17085377120077</v>
      </c>
      <c r="G21" s="5">
        <f t="shared" si="9"/>
        <v>11129856.609119881</v>
      </c>
      <c r="H21">
        <f t="shared" si="3"/>
        <v>4969977.249620379</v>
      </c>
      <c r="I21">
        <f t="shared" si="10"/>
        <v>956796.4514004155</v>
      </c>
      <c r="J21">
        <f t="shared" si="4"/>
        <v>4013180.7982199634</v>
      </c>
      <c r="L21" s="5">
        <f>calibracion!L30</f>
        <v>11478211.446987296</v>
      </c>
      <c r="M21" s="5">
        <f>calibracion!E30</f>
        <v>4888900</v>
      </c>
      <c r="N21" s="5">
        <f>calibracion!F30</f>
        <v>1031007.5148977292</v>
      </c>
      <c r="O21" s="5">
        <f t="shared" si="5"/>
        <v>3857892.4851022707</v>
      </c>
      <c r="Q21">
        <f t="shared" si="6"/>
        <v>0.9696507736003724</v>
      </c>
      <c r="R21">
        <f t="shared" si="0"/>
        <v>1.0165839451861112</v>
      </c>
      <c r="S21">
        <f t="shared" si="1"/>
        <v>0.9280208316379973</v>
      </c>
      <c r="T21">
        <f t="shared" si="2"/>
        <v>1.04025211011384</v>
      </c>
    </row>
    <row r="22" spans="4:20" ht="12.75">
      <c r="D22">
        <f t="shared" si="7"/>
        <v>1982</v>
      </c>
      <c r="E22">
        <f t="shared" si="8"/>
        <v>191.90784563510925</v>
      </c>
      <c r="G22" s="5">
        <f t="shared" si="9"/>
        <v>11530160.230064303</v>
      </c>
      <c r="H22">
        <f t="shared" si="3"/>
        <v>5132554.744665809</v>
      </c>
      <c r="I22">
        <f t="shared" si="10"/>
        <v>988095.0997692621</v>
      </c>
      <c r="J22">
        <f t="shared" si="4"/>
        <v>4144459.644896547</v>
      </c>
      <c r="L22" s="5">
        <f>calibracion!L31</f>
        <v>11935308.389535658</v>
      </c>
      <c r="M22" s="5">
        <f>calibracion!E31</f>
        <v>4787900</v>
      </c>
      <c r="N22" s="5">
        <f>calibracion!F31</f>
        <v>887406.1079105495</v>
      </c>
      <c r="O22" s="5">
        <f t="shared" si="5"/>
        <v>3900493.8920894507</v>
      </c>
      <c r="Q22">
        <f t="shared" si="6"/>
        <v>0.9660546551250765</v>
      </c>
      <c r="R22">
        <f t="shared" si="0"/>
        <v>1.0719845328151818</v>
      </c>
      <c r="S22">
        <f t="shared" si="1"/>
        <v>1.1134643890335518</v>
      </c>
      <c r="T22">
        <f t="shared" si="2"/>
        <v>1.0625474002925324</v>
      </c>
    </row>
    <row r="23" spans="4:20" ht="12.75">
      <c r="D23">
        <f t="shared" si="7"/>
        <v>1983</v>
      </c>
      <c r="E23">
        <f t="shared" si="8"/>
        <v>194.68443728045216</v>
      </c>
      <c r="G23" s="5">
        <f t="shared" si="9"/>
        <v>11941747.31833035</v>
      </c>
      <c r="H23">
        <f t="shared" si="3"/>
        <v>5300035.864077446</v>
      </c>
      <c r="I23">
        <f t="shared" si="10"/>
        <v>1020337.7706470541</v>
      </c>
      <c r="J23">
        <f t="shared" si="4"/>
        <v>4279698.093430392</v>
      </c>
      <c r="L23" s="5">
        <f>calibracion!L32</f>
        <v>12225949.077969424</v>
      </c>
      <c r="M23" s="5">
        <f>calibracion!E32</f>
        <v>4995400</v>
      </c>
      <c r="N23" s="5">
        <f>calibracion!F32</f>
        <v>929326.9845802399</v>
      </c>
      <c r="O23" s="5">
        <f t="shared" si="5"/>
        <v>4066073.0154197603</v>
      </c>
      <c r="Q23">
        <f t="shared" si="6"/>
        <v>0.9767542169669925</v>
      </c>
      <c r="R23">
        <f t="shared" si="0"/>
        <v>1.0609832774307255</v>
      </c>
      <c r="S23">
        <f t="shared" si="1"/>
        <v>1.0979319309316324</v>
      </c>
      <c r="T23">
        <f t="shared" si="2"/>
        <v>1.0525384264376223</v>
      </c>
    </row>
    <row r="24" spans="4:20" ht="12.75">
      <c r="D24">
        <f t="shared" si="7"/>
        <v>1984</v>
      </c>
      <c r="E24">
        <f t="shared" si="8"/>
        <v>197.5012016510918</v>
      </c>
      <c r="G24" s="5">
        <f t="shared" si="9"/>
        <v>12364997.723060885</v>
      </c>
      <c r="H24">
        <f t="shared" si="3"/>
        <v>5472579.949354855</v>
      </c>
      <c r="I24">
        <f t="shared" si="10"/>
        <v>1053555.139703656</v>
      </c>
      <c r="J24">
        <f t="shared" si="4"/>
        <v>4419024.8096512</v>
      </c>
      <c r="L24" s="5">
        <f>calibracion!L33</f>
        <v>12543978.608651193</v>
      </c>
      <c r="M24" s="5">
        <f>calibracion!E33</f>
        <v>5359000</v>
      </c>
      <c r="N24" s="5">
        <f>calibracion!F33</f>
        <v>1138337.0887440334</v>
      </c>
      <c r="O24" s="5">
        <f t="shared" si="5"/>
        <v>4220662.911255967</v>
      </c>
      <c r="Q24">
        <f t="shared" si="6"/>
        <v>0.9857317290491177</v>
      </c>
      <c r="R24">
        <f t="shared" si="0"/>
        <v>1.021194243208594</v>
      </c>
      <c r="S24">
        <f t="shared" si="1"/>
        <v>0.9255212275180104</v>
      </c>
      <c r="T24">
        <f t="shared" si="2"/>
        <v>1.0469978064029295</v>
      </c>
    </row>
    <row r="25" spans="4:20" ht="12.75">
      <c r="D25">
        <f t="shared" si="7"/>
        <v>1985</v>
      </c>
      <c r="E25">
        <f t="shared" si="8"/>
        <v>200.35871998044811</v>
      </c>
      <c r="G25" s="5">
        <f t="shared" si="9"/>
        <v>12800302.976611497</v>
      </c>
      <c r="H25">
        <f t="shared" si="3"/>
        <v>5650351.104504958</v>
      </c>
      <c r="I25">
        <f t="shared" si="10"/>
        <v>1087778.7994642642</v>
      </c>
      <c r="J25">
        <f t="shared" si="4"/>
        <v>4562572.305040694</v>
      </c>
      <c r="L25" s="5">
        <f>calibracion!L34</f>
        <v>13055116.766962666</v>
      </c>
      <c r="M25" s="5">
        <f>calibracion!E34</f>
        <v>5563500</v>
      </c>
      <c r="N25" s="5">
        <f>calibracion!F34</f>
        <v>1122854.463579966</v>
      </c>
      <c r="O25" s="5">
        <f t="shared" si="5"/>
        <v>4440645.536420034</v>
      </c>
      <c r="Q25">
        <f t="shared" si="6"/>
        <v>0.9804816919756703</v>
      </c>
      <c r="R25">
        <f t="shared" si="0"/>
        <v>1.0156108752592716</v>
      </c>
      <c r="S25">
        <f t="shared" si="1"/>
        <v>0.9687620566570391</v>
      </c>
      <c r="T25">
        <f t="shared" si="2"/>
        <v>1.0274569919217094</v>
      </c>
    </row>
    <row r="26" spans="4:20" ht="12.75">
      <c r="D26">
        <f t="shared" si="7"/>
        <v>1986</v>
      </c>
      <c r="E26">
        <f t="shared" si="8"/>
        <v>203.25758191143493</v>
      </c>
      <c r="G26" s="5">
        <f t="shared" si="9"/>
        <v>13248066.627245186</v>
      </c>
      <c r="H26">
        <f t="shared" si="3"/>
        <v>5833518.358310569</v>
      </c>
      <c r="I26">
        <f t="shared" si="10"/>
        <v>1123041.2905485753</v>
      </c>
      <c r="J26">
        <f t="shared" si="4"/>
        <v>4710477.067761994</v>
      </c>
      <c r="L26" s="5">
        <f>calibracion!L35</f>
        <v>13525215.392194498</v>
      </c>
      <c r="M26" s="5">
        <f>calibracion!E35</f>
        <v>5751200</v>
      </c>
      <c r="N26" s="5">
        <f>calibracion!F35</f>
        <v>1128652.468380253</v>
      </c>
      <c r="O26" s="5">
        <f t="shared" si="5"/>
        <v>4622547.531619747</v>
      </c>
      <c r="Q26">
        <f t="shared" si="6"/>
        <v>0.979508735579231</v>
      </c>
      <c r="R26">
        <f t="shared" si="0"/>
        <v>1.0143132491150662</v>
      </c>
      <c r="S26">
        <f t="shared" si="1"/>
        <v>0.9950284272715672</v>
      </c>
      <c r="T26">
        <f t="shared" si="2"/>
        <v>1.0190218782047733</v>
      </c>
    </row>
    <row r="27" spans="4:20" ht="12.75">
      <c r="D27">
        <f t="shared" si="7"/>
        <v>1987</v>
      </c>
      <c r="E27">
        <f t="shared" si="8"/>
        <v>206.19838561813154</v>
      </c>
      <c r="G27" s="5">
        <f t="shared" si="9"/>
        <v>13708704.586431501</v>
      </c>
      <c r="H27">
        <f t="shared" si="3"/>
        <v>6022255.830646588</v>
      </c>
      <c r="I27">
        <f t="shared" si="10"/>
        <v>1159376.1336891914</v>
      </c>
      <c r="J27">
        <f t="shared" si="4"/>
        <v>4862879.696957396</v>
      </c>
      <c r="L27" s="5">
        <f>calibracion!L36</f>
        <v>13977607.090965027</v>
      </c>
      <c r="M27" s="5">
        <f>calibracion!E36</f>
        <v>5944500</v>
      </c>
      <c r="N27" s="5">
        <f>calibracion!F36</f>
        <v>1140472.610610994</v>
      </c>
      <c r="O27" s="5">
        <f t="shared" si="5"/>
        <v>4804027.389389006</v>
      </c>
      <c r="Q27">
        <f t="shared" si="6"/>
        <v>0.98076190704292</v>
      </c>
      <c r="R27">
        <f t="shared" si="0"/>
        <v>1.0130802978629974</v>
      </c>
      <c r="S27">
        <f t="shared" si="1"/>
        <v>1.0165751662094455</v>
      </c>
      <c r="T27">
        <f t="shared" si="2"/>
        <v>1.0122506186576665</v>
      </c>
    </row>
    <row r="28" spans="4:20" ht="12.75">
      <c r="D28">
        <f t="shared" si="7"/>
        <v>1988</v>
      </c>
      <c r="E28">
        <f t="shared" si="8"/>
        <v>209.18173792921473</v>
      </c>
      <c r="G28" s="5">
        <f t="shared" si="9"/>
        <v>14182645.490799118</v>
      </c>
      <c r="H28">
        <f t="shared" si="3"/>
        <v>6216742.903070249</v>
      </c>
      <c r="I28">
        <f t="shared" si="10"/>
        <v>1196817.8625728453</v>
      </c>
      <c r="J28">
        <f t="shared" si="4"/>
        <v>5019925.040497404</v>
      </c>
      <c r="L28" s="5">
        <f>calibracion!L37</f>
        <v>14419199.34702777</v>
      </c>
      <c r="M28" s="5">
        <f>calibracion!E37</f>
        <v>6191800</v>
      </c>
      <c r="N28" s="5">
        <f>calibracion!F37</f>
        <v>1151046.800608467</v>
      </c>
      <c r="O28" s="5">
        <f t="shared" si="5"/>
        <v>5040753.199391533</v>
      </c>
      <c r="Q28">
        <f t="shared" si="6"/>
        <v>0.9835945220996329</v>
      </c>
      <c r="R28">
        <f t="shared" si="0"/>
        <v>1.0040283767354</v>
      </c>
      <c r="S28">
        <f t="shared" si="1"/>
        <v>1.0397647271511312</v>
      </c>
      <c r="T28">
        <f t="shared" si="2"/>
        <v>0.9958680462878755</v>
      </c>
    </row>
    <row r="29" spans="4:20" ht="12.75">
      <c r="D29">
        <f t="shared" si="7"/>
        <v>1989</v>
      </c>
      <c r="E29">
        <f t="shared" si="8"/>
        <v>212.20825445317652</v>
      </c>
      <c r="G29" s="5">
        <f t="shared" si="9"/>
        <v>14670331.078832006</v>
      </c>
      <c r="H29">
        <f t="shared" si="3"/>
        <v>6417164.393908266</v>
      </c>
      <c r="I29">
        <f t="shared" si="10"/>
        <v>1235402.0575473483</v>
      </c>
      <c r="J29">
        <f t="shared" si="4"/>
        <v>5181762.336360917</v>
      </c>
      <c r="L29" s="5">
        <f>calibracion!L38</f>
        <v>14849286.180284848</v>
      </c>
      <c r="M29" s="5">
        <f>calibracion!E38</f>
        <v>6408700</v>
      </c>
      <c r="N29" s="5">
        <f>calibracion!F38</f>
        <v>1188855.8505064617</v>
      </c>
      <c r="O29" s="5">
        <f t="shared" si="5"/>
        <v>5219844.149493538</v>
      </c>
      <c r="Q29">
        <f t="shared" si="6"/>
        <v>0.9879485721212351</v>
      </c>
      <c r="R29">
        <f t="shared" si="0"/>
        <v>1.0013207661317063</v>
      </c>
      <c r="S29">
        <f t="shared" si="1"/>
        <v>1.0391521032773297</v>
      </c>
      <c r="T29">
        <f t="shared" si="2"/>
        <v>0.9927044156794766</v>
      </c>
    </row>
    <row r="30" spans="4:20" ht="12.75">
      <c r="D30">
        <f t="shared" si="7"/>
        <v>1990</v>
      </c>
      <c r="E30">
        <f t="shared" si="8"/>
        <v>215.27855970535376</v>
      </c>
      <c r="G30" s="5">
        <f t="shared" si="9"/>
        <v>15172216.582437752</v>
      </c>
      <c r="H30">
        <f t="shared" si="3"/>
        <v>6623710.738060487</v>
      </c>
      <c r="I30">
        <f t="shared" si="10"/>
        <v>1275165.3802365356</v>
      </c>
      <c r="J30">
        <f t="shared" si="4"/>
        <v>5348545.357823952</v>
      </c>
      <c r="L30" s="5">
        <f>calibracion!L39</f>
        <v>15295677.721777067</v>
      </c>
      <c r="M30" s="5">
        <f>calibracion!E39</f>
        <v>6520500</v>
      </c>
      <c r="N30" s="5">
        <f>calibracion!F39</f>
        <v>1147334.9707866732</v>
      </c>
      <c r="O30" s="5">
        <f t="shared" si="5"/>
        <v>5373165.029213327</v>
      </c>
      <c r="Q30">
        <f t="shared" si="6"/>
        <v>0.9919283642356338</v>
      </c>
      <c r="R30">
        <f t="shared" si="0"/>
        <v>1.015828653946858</v>
      </c>
      <c r="S30">
        <f t="shared" si="1"/>
        <v>1.1114150729339445</v>
      </c>
      <c r="T30">
        <f t="shared" si="2"/>
        <v>0.9954180317828467</v>
      </c>
    </row>
    <row r="31" spans="4:20" ht="12.75">
      <c r="D31">
        <f t="shared" si="7"/>
        <v>1991</v>
      </c>
      <c r="E31">
        <f t="shared" si="8"/>
        <v>218.39328723679546</v>
      </c>
      <c r="G31" s="5">
        <f t="shared" si="9"/>
        <v>15688771.1335524</v>
      </c>
      <c r="H31">
        <f t="shared" si="3"/>
        <v>6836578.171738587</v>
      </c>
      <c r="I31">
        <f t="shared" si="10"/>
        <v>1316145.6091052846</v>
      </c>
      <c r="J31">
        <f t="shared" si="4"/>
        <v>5520432.562633303</v>
      </c>
      <c r="L31" s="5">
        <f>calibracion!L40</f>
        <v>15678228.806474887</v>
      </c>
      <c r="M31" s="5">
        <f>calibracion!E40</f>
        <v>6488100</v>
      </c>
      <c r="N31" s="5">
        <f>calibracion!F40</f>
        <v>1048147.5390763317</v>
      </c>
      <c r="O31" s="5">
        <f t="shared" si="5"/>
        <v>5439952.460923668</v>
      </c>
      <c r="Q31">
        <f t="shared" si="6"/>
        <v>1.000672418243645</v>
      </c>
      <c r="R31">
        <f t="shared" si="0"/>
        <v>1.0537103576915565</v>
      </c>
      <c r="S31">
        <f t="shared" si="1"/>
        <v>1.2556873531994581</v>
      </c>
      <c r="T31">
        <f t="shared" si="2"/>
        <v>1.014794265627823</v>
      </c>
    </row>
    <row r="32" spans="4:20" ht="12.75">
      <c r="D32">
        <f t="shared" si="7"/>
        <v>1992</v>
      </c>
      <c r="E32">
        <f t="shared" si="8"/>
        <v>221.55307976499483</v>
      </c>
      <c r="G32" s="5">
        <f t="shared" si="9"/>
        <v>16220478.185980065</v>
      </c>
      <c r="H32">
        <f t="shared" si="3"/>
        <v>7055968.922357258</v>
      </c>
      <c r="I32">
        <f t="shared" si="10"/>
        <v>1358381.6760164665</v>
      </c>
      <c r="J32">
        <f t="shared" si="4"/>
        <v>5697587.246340792</v>
      </c>
      <c r="L32" s="5">
        <f>calibracion!L41</f>
        <v>15942464.905227473</v>
      </c>
      <c r="M32" s="5">
        <f>calibracion!E41</f>
        <v>6686900</v>
      </c>
      <c r="N32" s="5">
        <f>calibracion!F41</f>
        <v>1098642.9972212464</v>
      </c>
      <c r="O32" s="5">
        <f t="shared" si="5"/>
        <v>5588257.002778754</v>
      </c>
      <c r="Q32">
        <f t="shared" si="6"/>
        <v>1.0174385380432251</v>
      </c>
      <c r="R32">
        <f t="shared" si="0"/>
        <v>1.0551928281202438</v>
      </c>
      <c r="S32">
        <f t="shared" si="1"/>
        <v>1.2364177257327145</v>
      </c>
      <c r="T32">
        <f t="shared" si="2"/>
        <v>1.0195642833727356</v>
      </c>
    </row>
    <row r="33" spans="4:20" ht="12.75">
      <c r="D33">
        <f t="shared" si="7"/>
        <v>1993</v>
      </c>
      <c r="E33">
        <f t="shared" si="8"/>
        <v>224.75858930651268</v>
      </c>
      <c r="G33" s="5">
        <f t="shared" si="9"/>
        <v>16767835.952697527</v>
      </c>
      <c r="H33">
        <f t="shared" si="3"/>
        <v>7282091.403796053</v>
      </c>
      <c r="I33">
        <f t="shared" si="10"/>
        <v>1401913.703821829</v>
      </c>
      <c r="J33">
        <f t="shared" si="4"/>
        <v>5880177.699974224</v>
      </c>
      <c r="L33" s="5">
        <f>calibracion!L42</f>
        <v>16243984.657187345</v>
      </c>
      <c r="M33" s="5">
        <f>calibracion!E42</f>
        <v>6865600</v>
      </c>
      <c r="N33" s="5">
        <f>calibracion!F42</f>
        <v>1169453.7787297391</v>
      </c>
      <c r="O33" s="5">
        <f t="shared" si="5"/>
        <v>5696146.221270261</v>
      </c>
      <c r="Q33">
        <f t="shared" si="6"/>
        <v>1.0322489405503346</v>
      </c>
      <c r="R33">
        <f t="shared" si="0"/>
        <v>1.060663511389544</v>
      </c>
      <c r="S33">
        <f t="shared" si="1"/>
        <v>1.1987764966175816</v>
      </c>
      <c r="T33">
        <f t="shared" si="2"/>
        <v>1.032308067868195</v>
      </c>
    </row>
    <row r="34" spans="4:20" ht="12.75">
      <c r="D34">
        <f t="shared" si="7"/>
        <v>1994</v>
      </c>
      <c r="E34">
        <f t="shared" si="8"/>
        <v>228.01047731151954</v>
      </c>
      <c r="G34" s="5">
        <f t="shared" si="9"/>
        <v>17331357.85888448</v>
      </c>
      <c r="H34">
        <f t="shared" si="3"/>
        <v>7515160.417250496</v>
      </c>
      <c r="I34">
        <f t="shared" si="10"/>
        <v>1446783.0450289024</v>
      </c>
      <c r="J34">
        <f t="shared" si="4"/>
        <v>6068377.372221594</v>
      </c>
      <c r="L34" s="5">
        <f>calibracion!L43</f>
        <v>16601239.203057716</v>
      </c>
      <c r="M34" s="5">
        <f>calibracion!E43</f>
        <v>7145500</v>
      </c>
      <c r="N34" s="5">
        <f>calibracion!F43</f>
        <v>1297231.1784136244</v>
      </c>
      <c r="O34" s="5">
        <f t="shared" si="5"/>
        <v>5848268.821586376</v>
      </c>
      <c r="Q34">
        <f t="shared" si="6"/>
        <v>1.0439797684315208</v>
      </c>
      <c r="R34">
        <f t="shared" si="0"/>
        <v>1.051733317087747</v>
      </c>
      <c r="S34">
        <f t="shared" si="1"/>
        <v>1.1152854395607141</v>
      </c>
      <c r="T34">
        <f t="shared" si="2"/>
        <v>1.037636530971829</v>
      </c>
    </row>
    <row r="35" spans="4:20" ht="12.75">
      <c r="D35">
        <f t="shared" si="7"/>
        <v>1995</v>
      </c>
      <c r="E35">
        <f t="shared" si="8"/>
        <v>231.30941480028466</v>
      </c>
      <c r="G35" s="5">
        <f t="shared" si="9"/>
        <v>17911573.01096916</v>
      </c>
      <c r="H35">
        <f t="shared" si="3"/>
        <v>7755397.357893481</v>
      </c>
      <c r="I35">
        <f t="shared" si="10"/>
        <v>1493032.3215864673</v>
      </c>
      <c r="J35">
        <f t="shared" si="4"/>
        <v>6262365.036307014</v>
      </c>
      <c r="L35" s="5">
        <f>calibracion!L44</f>
        <v>17068408.421318453</v>
      </c>
      <c r="M35" s="5">
        <f>calibracion!E44</f>
        <v>7338400</v>
      </c>
      <c r="N35" s="5">
        <f>calibracion!F44</f>
        <v>1329900</v>
      </c>
      <c r="O35" s="5">
        <f t="shared" si="5"/>
        <v>6008500</v>
      </c>
      <c r="Q35">
        <f t="shared" si="6"/>
        <v>1.0493991336999877</v>
      </c>
      <c r="R35">
        <f t="shared" si="0"/>
        <v>1.0568240158472528</v>
      </c>
      <c r="S35">
        <f t="shared" si="1"/>
        <v>1.1226651038322184</v>
      </c>
      <c r="T35">
        <f t="shared" si="2"/>
        <v>1.0422509838240848</v>
      </c>
    </row>
    <row r="36" spans="4:20" ht="12.75">
      <c r="D36">
        <f t="shared" si="7"/>
        <v>1996</v>
      </c>
      <c r="E36">
        <f t="shared" si="8"/>
        <v>234.6560825016396</v>
      </c>
      <c r="G36" s="5">
        <f t="shared" si="9"/>
        <v>18509026.682007167</v>
      </c>
      <c r="H36">
        <f t="shared" si="3"/>
        <v>8003030.427569586</v>
      </c>
      <c r="I36">
        <f t="shared" si="10"/>
        <v>1540705.4658314611</v>
      </c>
      <c r="J36">
        <f t="shared" si="4"/>
        <v>6462324.9617381245</v>
      </c>
      <c r="L36" s="5">
        <f>calibracion!L45</f>
        <v>17544888.00025253</v>
      </c>
      <c r="M36" s="5">
        <f>calibracion!E45</f>
        <v>7603000</v>
      </c>
      <c r="N36" s="5">
        <f>calibracion!F45</f>
        <v>1411210.80878843</v>
      </c>
      <c r="O36" s="5">
        <f t="shared" si="5"/>
        <v>6191789.19121157</v>
      </c>
      <c r="Q36">
        <f t="shared" si="6"/>
        <v>1.0549526837527126</v>
      </c>
      <c r="R36">
        <f t="shared" si="0"/>
        <v>1.0526148135695892</v>
      </c>
      <c r="S36">
        <f t="shared" si="1"/>
        <v>1.0917613840799636</v>
      </c>
      <c r="T36">
        <f t="shared" si="2"/>
        <v>1.0436926649425573</v>
      </c>
    </row>
    <row r="37" spans="4:20" ht="12.75">
      <c r="D37">
        <f t="shared" si="7"/>
        <v>1997</v>
      </c>
      <c r="E37">
        <f t="shared" si="8"/>
        <v>238.0511709934451</v>
      </c>
      <c r="G37" s="5">
        <f t="shared" si="9"/>
        <v>19124280.81373827</v>
      </c>
      <c r="H37">
        <f t="shared" si="3"/>
        <v>8258294.853748607</v>
      </c>
      <c r="I37">
        <f t="shared" si="10"/>
        <v>1589847.7626408692</v>
      </c>
      <c r="J37">
        <f t="shared" si="4"/>
        <v>6668447.091107738</v>
      </c>
      <c r="L37" s="5">
        <f>calibracion!L46</f>
        <v>18078854.409028333</v>
      </c>
      <c r="M37" s="5">
        <f>calibracion!E46</f>
        <v>7943000</v>
      </c>
      <c r="N37" s="5">
        <f>calibracion!F46</f>
        <v>1546944.1046448252</v>
      </c>
      <c r="O37" s="5">
        <f t="shared" si="5"/>
        <v>6396055.895355174</v>
      </c>
      <c r="Q37">
        <f t="shared" si="6"/>
        <v>1.0578259208829</v>
      </c>
      <c r="R37">
        <f t="shared" si="0"/>
        <v>1.0396946813230024</v>
      </c>
      <c r="S37">
        <f t="shared" si="1"/>
        <v>1.027734459097276</v>
      </c>
      <c r="T37">
        <f t="shared" si="2"/>
        <v>1.0425873694991274</v>
      </c>
    </row>
    <row r="38" spans="4:20" ht="12.75">
      <c r="D38">
        <f t="shared" si="7"/>
        <v>1998</v>
      </c>
      <c r="E38">
        <f t="shared" si="8"/>
        <v>241.49538084509055</v>
      </c>
      <c r="G38" s="5">
        <f t="shared" si="9"/>
        <v>19757914.53569223</v>
      </c>
      <c r="H38">
        <f t="shared" si="3"/>
        <v>8521433.1149674</v>
      </c>
      <c r="I38">
        <f t="shared" si="10"/>
        <v>1640505.8928327223</v>
      </c>
      <c r="J38">
        <f t="shared" si="4"/>
        <v>6880927.222134678</v>
      </c>
      <c r="L38" s="5">
        <f>calibracion!L47</f>
        <v>18721855.79322174</v>
      </c>
      <c r="M38" s="5">
        <f>calibracion!E47</f>
        <v>8285900</v>
      </c>
      <c r="N38" s="5">
        <f>calibracion!F47</f>
        <v>1679946.6984702186</v>
      </c>
      <c r="O38" s="5">
        <f t="shared" si="5"/>
        <v>6605953.301529782</v>
      </c>
      <c r="Q38">
        <f t="shared" si="6"/>
        <v>1.0553395322511563</v>
      </c>
      <c r="R38">
        <f t="shared" si="0"/>
        <v>1.0284257732976985</v>
      </c>
      <c r="S38">
        <f t="shared" si="1"/>
        <v>0.9765225851073659</v>
      </c>
      <c r="T38">
        <f t="shared" si="2"/>
        <v>1.0416251687006655</v>
      </c>
    </row>
    <row r="39" spans="4:20" ht="12.75">
      <c r="D39">
        <f t="shared" si="7"/>
        <v>1999</v>
      </c>
      <c r="E39">
        <f t="shared" si="8"/>
        <v>244.98942276205483</v>
      </c>
      <c r="G39" s="5">
        <f t="shared" si="9"/>
        <v>20410524.70174034</v>
      </c>
      <c r="H39">
        <f t="shared" si="3"/>
        <v>8792695.172993753</v>
      </c>
      <c r="I39">
        <f t="shared" si="10"/>
        <v>1692727.9778611825</v>
      </c>
      <c r="J39">
        <f t="shared" si="4"/>
        <v>7099967.19513257</v>
      </c>
      <c r="L39" s="5">
        <f>calibracion!L48</f>
        <v>19465709.70203087</v>
      </c>
      <c r="M39" s="5">
        <f>calibracion!E48</f>
        <v>8629100</v>
      </c>
      <c r="N39" s="5">
        <f>calibracion!F48</f>
        <v>1770909.969824592</v>
      </c>
      <c r="O39" s="5">
        <f t="shared" si="5"/>
        <v>6858190.030175408</v>
      </c>
      <c r="Q39">
        <f t="shared" si="6"/>
        <v>1.0485374031654697</v>
      </c>
      <c r="R39">
        <f t="shared" si="0"/>
        <v>1.01895854411164</v>
      </c>
      <c r="S39">
        <f t="shared" si="1"/>
        <v>0.955852079837151</v>
      </c>
      <c r="T39">
        <f t="shared" si="2"/>
        <v>1.0352537861875166</v>
      </c>
    </row>
    <row r="40" spans="4:20" ht="12.75">
      <c r="D40">
        <f t="shared" si="7"/>
        <v>2000</v>
      </c>
      <c r="E40">
        <f t="shared" si="8"/>
        <v>248.53401773255902</v>
      </c>
      <c r="G40" s="5">
        <f t="shared" si="9"/>
        <v>21082726.4445145</v>
      </c>
      <c r="H40">
        <f t="shared" si="3"/>
        <v>9072338.711949881</v>
      </c>
      <c r="I40">
        <f t="shared" si="10"/>
        <v>1746563.6258514654</v>
      </c>
      <c r="J40">
        <f t="shared" si="4"/>
        <v>7325775.086098416</v>
      </c>
      <c r="L40" s="5">
        <f>calibracion!L49</f>
        <v>20263334.18675392</v>
      </c>
      <c r="M40" s="5">
        <f>calibracion!E49</f>
        <v>8955100</v>
      </c>
      <c r="N40" s="5">
        <f>calibracion!F49</f>
        <v>1855673.6552586022</v>
      </c>
      <c r="O40" s="5">
        <f t="shared" si="5"/>
        <v>7099426.344741398</v>
      </c>
      <c r="Q40">
        <f t="shared" si="6"/>
        <v>1.0404371881847665</v>
      </c>
      <c r="R40">
        <f t="shared" si="0"/>
        <v>1.0130918372714857</v>
      </c>
      <c r="S40">
        <f t="shared" si="1"/>
        <v>0.9412019300387537</v>
      </c>
      <c r="T40">
        <f t="shared" si="2"/>
        <v>1.0318826804259582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Parc Científic (Universitat de Barcelona)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Centre de Economia del Benestar</dc:creator>
  <cp:keywords/>
  <dc:description/>
  <cp:lastModifiedBy>Timothy Kehoe</cp:lastModifiedBy>
  <cp:lastPrinted>2003-06-12T20:47:21Z</cp:lastPrinted>
  <dcterms:created xsi:type="dcterms:W3CDTF">2002-06-13T16:30:04Z</dcterms:created>
  <dcterms:modified xsi:type="dcterms:W3CDTF">2004-06-08T15:00:08Z</dcterms:modified>
  <cp:category/>
  <cp:version/>
  <cp:contentType/>
  <cp:contentStatus/>
</cp:coreProperties>
</file>