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" yWindow="768" windowWidth="22536" windowHeight="9192" tabRatio="871" activeTab="4"/>
  </bookViews>
  <sheets>
    <sheet name="autarky" sheetId="1" r:id="rId1"/>
    <sheet name="distribution chart" sheetId="2" r:id="rId2"/>
    <sheet name="price&amp;ouput chart" sheetId="3" r:id="rId3"/>
    <sheet name="output&amp;value chart" sheetId="4" r:id="rId4"/>
    <sheet name="trade" sheetId="5" r:id="rId5"/>
    <sheet name="distribution chart (trade)" sheetId="6" r:id="rId6"/>
    <sheet name="ouput chart (trade)" sheetId="7" r:id="rId7"/>
    <sheet name="value chart (trade)" sheetId="8" r:id="rId8"/>
  </sheets>
  <definedNames/>
  <calcPr fullCalcOnLoad="1"/>
</workbook>
</file>

<file path=xl/sharedStrings.xml><?xml version="1.0" encoding="utf-8"?>
<sst xmlns="http://schemas.openxmlformats.org/spreadsheetml/2006/main" count="75" uniqueCount="55">
  <si>
    <t>f=</t>
  </si>
  <si>
    <t>rho=</t>
  </si>
  <si>
    <t>l=</t>
  </si>
  <si>
    <t>mu=</t>
  </si>
  <si>
    <t>p0=</t>
  </si>
  <si>
    <t>w=</t>
  </si>
  <si>
    <t>cases</t>
  </si>
  <si>
    <t>pi=</t>
  </si>
  <si>
    <t>c0=y0=l0=</t>
  </si>
  <si>
    <t>P=</t>
  </si>
  <si>
    <t>rho/(1-rho)=</t>
  </si>
  <si>
    <t>gamma=</t>
  </si>
  <si>
    <t>x=</t>
  </si>
  <si>
    <t>x^-gamma=</t>
  </si>
  <si>
    <t>P^(-rho/(1-rho))=</t>
  </si>
  <si>
    <t>p(1)=</t>
  </si>
  <si>
    <t>c(1)=</t>
  </si>
  <si>
    <t>p(1)c(1)-c(1)-f=</t>
  </si>
  <si>
    <t>dF(x)</t>
  </si>
  <si>
    <t>x</t>
  </si>
  <si>
    <t>p(x)</t>
  </si>
  <si>
    <t>p(x)=</t>
  </si>
  <si>
    <t>c(x)=</t>
  </si>
  <si>
    <t>p(x)c(x)-c(x)/x-f=</t>
  </si>
  <si>
    <t>p(x)y(x)</t>
  </si>
  <si>
    <t>y(x)</t>
  </si>
  <si>
    <t>p(x)y(x)dF(x)</t>
  </si>
  <si>
    <t>y(x)dF(x)</t>
  </si>
  <si>
    <t>fe=</t>
  </si>
  <si>
    <t>tau=</t>
  </si>
  <si>
    <t>fd=</t>
  </si>
  <si>
    <t>xd^-gamma=</t>
  </si>
  <si>
    <t>xd=</t>
  </si>
  <si>
    <t>xe=</t>
  </si>
  <si>
    <t>p(xd)=</t>
  </si>
  <si>
    <t>c(xd)=</t>
  </si>
  <si>
    <t>p(xd)c(xd)-c(xd)/xd-fd=</t>
  </si>
  <si>
    <t>ce(xe)=</t>
  </si>
  <si>
    <t>pe(xe)=</t>
  </si>
  <si>
    <t>pe(xe)c(xe)-tau*c(xe)/xe-fe=</t>
  </si>
  <si>
    <t>A=</t>
  </si>
  <si>
    <t>tau*p(x)</t>
  </si>
  <si>
    <t>ye(x)</t>
  </si>
  <si>
    <t>yd(x)</t>
  </si>
  <si>
    <t>yd(x)+ye(x)</t>
  </si>
  <si>
    <t>p(x)yd(x)</t>
  </si>
  <si>
    <t>p(x)ye(x)</t>
  </si>
  <si>
    <t>p(x)*(yd(x)+ye(x))</t>
  </si>
  <si>
    <t>tau</t>
  </si>
  <si>
    <t>fe</t>
  </si>
  <si>
    <t>alpha=</t>
  </si>
  <si>
    <t>mu*xd^-gamma=</t>
  </si>
  <si>
    <t>mu*x^-gamma=</t>
  </si>
  <si>
    <t>mu in earlier classes</t>
  </si>
  <si>
    <t>n in earlier classes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</si>
</sst>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b/>
      <vertAlign val="subscript"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 distribution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2825"/>
          <c:w val="0.97875"/>
          <c:h val="0.787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autarky!$I$12:$I$203</c:f>
              <c:numCache>
                <c:ptCount val="192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autarky!$J$12:$J$203</c:f>
              <c:numCache>
                <c:ptCount val="192"/>
                <c:pt idx="0">
                  <c:v>3</c:v>
                </c:pt>
                <c:pt idx="1">
                  <c:v>2.082754928468275</c:v>
                </c:pt>
                <c:pt idx="2">
                  <c:v>1.490776293989356</c:v>
                </c:pt>
                <c:pt idx="3">
                  <c:v>1.0949552511088607</c:v>
                </c:pt>
                <c:pt idx="4">
                  <c:v>0.8222098694538259</c:v>
                </c:pt>
                <c:pt idx="5">
                  <c:v>0.6293422627458535</c:v>
                </c:pt>
                <c:pt idx="6">
                  <c:v>0.48985342486157113</c:v>
                </c:pt>
                <c:pt idx="7">
                  <c:v>0.3869565388466753</c:v>
                </c:pt>
                <c:pt idx="8">
                  <c:v>0.3097135610242209</c:v>
                </c:pt>
                <c:pt idx="9">
                  <c:v>0.2508179465802314</c:v>
                </c:pt>
                <c:pt idx="10">
                  <c:v>0.20527978334484018</c:v>
                </c:pt>
                <c:pt idx="11">
                  <c:v>0.16962308741427</c:v>
                </c:pt>
                <c:pt idx="12">
                  <c:v>0.1413828834279492</c:v>
                </c:pt>
                <c:pt idx="13">
                  <c:v>0.11878267214688876</c:v>
                </c:pt>
                <c:pt idx="14">
                  <c:v>0.10052317504588276</c:v>
                </c:pt>
                <c:pt idx="15">
                  <c:v>0.08564128704945813</c:v>
                </c:pt>
                <c:pt idx="16">
                  <c:v>0.07341424307900649</c:v>
                </c:pt>
                <c:pt idx="17">
                  <c:v>0.06329345274258448</c:v>
                </c:pt>
                <c:pt idx="18">
                  <c:v>0.0548581400253388</c:v>
                </c:pt>
                <c:pt idx="19">
                  <c:v>0.047782414788267544</c:v>
                </c:pt>
                <c:pt idx="20">
                  <c:v>0.041811587990012375</c:v>
                </c:pt>
                <c:pt idx="21">
                  <c:v>0.03674493524391807</c:v>
                </c:pt>
                <c:pt idx="22">
                  <c:v>0.03242301572204617</c:v>
                </c:pt>
                <c:pt idx="23">
                  <c:v>0.028718247146570272</c:v>
                </c:pt>
                <c:pt idx="24">
                  <c:v>0.02552783385704595</c:v>
                </c:pt>
                <c:pt idx="25">
                  <c:v>0.022768412935832358</c:v>
                </c:pt>
                <c:pt idx="26">
                  <c:v>0.020371966896498055</c:v>
                </c:pt>
                <c:pt idx="27">
                  <c:v>0.01828267859255685</c:v>
                </c:pt>
                <c:pt idx="28">
                  <c:v>0.016454493072665704</c:v>
                </c:pt>
                <c:pt idx="29">
                  <c:v>0.014849214147880782</c:v>
                </c:pt>
                <c:pt idx="30">
                  <c:v>0.013435008490336638</c:v>
                </c:pt>
                <c:pt idx="31">
                  <c:v>0.01218522258005509</c:v>
                </c:pt>
                <c:pt idx="32">
                  <c:v>0.011077441462065544</c:v>
                </c:pt>
                <c:pt idx="33">
                  <c:v>0.010092735623405605</c:v>
                </c:pt>
                <c:pt idx="34">
                  <c:v>0.009215055126520448</c:v>
                </c:pt>
                <c:pt idx="35">
                  <c:v>0.008430739690942862</c:v>
                </c:pt>
                <c:pt idx="36">
                  <c:v>0.007728120583976677</c:v>
                </c:pt>
                <c:pt idx="37">
                  <c:v>0.0070971955959168755</c:v>
                </c:pt>
                <c:pt idx="38">
                  <c:v>0.006529362491713791</c:v>
                </c:pt>
                <c:pt idx="39">
                  <c:v>0.006017199479590804</c:v>
                </c:pt>
                <c:pt idx="40">
                  <c:v>0.005554283659681381</c:v>
                </c:pt>
                <c:pt idx="41">
                  <c:v>0.005135040290201768</c:v>
                </c:pt>
                <c:pt idx="42">
                  <c:v>0.004754617166864324</c:v>
                </c:pt>
                <c:pt idx="43">
                  <c:v>0.0044087795514807645</c:v>
                </c:pt>
                <c:pt idx="44">
                  <c:v>0.004093821981759113</c:v>
                </c:pt>
                <c:pt idx="45">
                  <c:v>0.0038064940018180506</c:v>
                </c:pt>
                <c:pt idx="46">
                  <c:v>0.0035439374141590504</c:v>
                </c:pt>
                <c:pt idx="47">
                  <c:v>0.0033036331009656337</c:v>
                </c:pt>
                <c:pt idx="48">
                  <c:v>0.0030833558203465757</c:v>
                </c:pt>
                <c:pt idx="49">
                  <c:v>0.002881135670542611</c:v>
                </c:pt>
                <c:pt idx="50">
                  <c:v>0.002695225146917412</c:v>
                </c:pt>
                <c:pt idx="51">
                  <c:v>0.0025240709042201087</c:v>
                </c:pt>
                <c:pt idx="52">
                  <c:v>0.002366289489099544</c:v>
                </c:pt>
                <c:pt idx="53">
                  <c:v>0.0022206464322014115</c:v>
                </c:pt>
                <c:pt idx="54">
                  <c:v>0.00208603819092876</c:v>
                </c:pt>
                <c:pt idx="55">
                  <c:v>0.0019614765174783256</c:v>
                </c:pt>
                <c:pt idx="56">
                  <c:v>0.0018460748955605078</c:v>
                </c:pt>
                <c:pt idx="57">
                  <c:v>0.0017390367460456198</c:v>
                </c:pt>
                <c:pt idx="58">
                  <c:v>0.001639645148873231</c:v>
                </c:pt>
                <c:pt idx="59">
                  <c:v>0.0015472538676983816</c:v>
                </c:pt>
                <c:pt idx="60">
                  <c:v>0.0014612794963640738</c:v>
                </c:pt>
                <c:pt idx="61">
                  <c:v>0.001381194573544938</c:v>
                </c:pt>
                <c:pt idx="62">
                  <c:v>0.0013065215347437215</c:v>
                </c:pt>
                <c:pt idx="63">
                  <c:v>0.0012368273900057473</c:v>
                </c:pt>
                <c:pt idx="64">
                  <c:v>0.0011717190318718148</c:v>
                </c:pt>
                <c:pt idx="65">
                  <c:v>0.0011108390917279293</c:v>
                </c:pt>
                <c:pt idx="66">
                  <c:v>0.001053862274250558</c:v>
                </c:pt>
                <c:pt idx="67">
                  <c:v>0.0010004921094336448</c:v>
                </c:pt>
                <c:pt idx="68">
                  <c:v>0.0009504580700033032</c:v>
                </c:pt>
                <c:pt idx="69">
                  <c:v>0.0009035130091134715</c:v>
                </c:pt>
                <c:pt idx="70">
                  <c:v>0.0008594308792660548</c:v>
                </c:pt>
                <c:pt idx="71">
                  <c:v>0.0008180046985748194</c:v>
                </c:pt>
                <c:pt idx="72">
                  <c:v>0.0007790447349286412</c:v>
                </c:pt>
                <c:pt idx="73">
                  <c:v>0.0007423768824199022</c:v>
                </c:pt>
                <c:pt idx="74">
                  <c:v>0.0007078412076823534</c:v>
                </c:pt>
                <c:pt idx="75">
                  <c:v>0.0006752906466091838</c:v>
                </c:pt>
                <c:pt idx="76">
                  <c:v>0.0006445898343630281</c:v>
                </c:pt>
                <c:pt idx="77">
                  <c:v>0.0006156140537015662</c:v>
                </c:pt>
                <c:pt idx="78">
                  <c:v>0.0005882482884727337</c:v>
                </c:pt>
                <c:pt idx="79">
                  <c:v>0.0005623863707225414</c:v>
                </c:pt>
                <c:pt idx="80">
                  <c:v>0.0005379302112402954</c:v>
                </c:pt>
                <c:pt idx="81">
                  <c:v>0.0005147891045694531</c:v>
                </c:pt>
                <c:pt idx="82">
                  <c:v>0.0004928791005622356</c:v>
                </c:pt>
                <c:pt idx="83">
                  <c:v>0.00047212243547334657</c:v>
                </c:pt>
                <c:pt idx="84">
                  <c:v>0.0004524470163907479</c:v>
                </c:pt>
                <c:pt idx="85">
                  <c:v>0.0004337859535047667</c:v>
                </c:pt>
                <c:pt idx="86">
                  <c:v>0.0004160771353339857</c:v>
                </c:pt>
                <c:pt idx="87">
                  <c:v>0.0003992628425687779</c:v>
                </c:pt>
                <c:pt idx="88">
                  <c:v>0.000383289396670627</c:v>
                </c:pt>
                <c:pt idx="89">
                  <c:v>0.0003681068397859954</c:v>
                </c:pt>
                <c:pt idx="90">
                  <c:v>0.00035366864290459145</c:v>
                </c:pt>
                <c:pt idx="91">
                  <c:v>0.00033993143951979195</c:v>
                </c:pt>
                <c:pt idx="92">
                  <c:v>0.00032685478233900105</c:v>
                </c:pt>
                <c:pt idx="93">
                  <c:v>0.00031440092084864647</c:v>
                </c:pt>
                <c:pt idx="94">
                  <c:v>0.0003025345977663185</c:v>
                </c:pt>
                <c:pt idx="95">
                  <c:v>0.0002912228626148296</c:v>
                </c:pt>
                <c:pt idx="96">
                  <c:v>0.0002804349008327706</c:v>
                </c:pt>
                <c:pt idx="97">
                  <c:v>0.0002701418769961309</c:v>
                </c:pt>
                <c:pt idx="98">
                  <c:v>0.0002603167908681075</c:v>
                </c:pt>
                <c:pt idx="99">
                  <c:v>0.0002509343451213496</c:v>
                </c:pt>
                <c:pt idx="100">
                  <c:v>0.00024197082369041404</c:v>
                </c:pt>
                <c:pt idx="101">
                  <c:v>0.0002334039798136514</c:v>
                </c:pt>
                <c:pt idx="102">
                  <c:v>0.00022521293291453368</c:v>
                </c:pt>
                <c:pt idx="103">
                  <c:v>0.0002173780735537338</c:v>
                </c:pt>
                <c:pt idx="104">
                  <c:v>0.00020988097575616376</c:v>
                </c:pt>
                <c:pt idx="105">
                  <c:v>0.0002027043160826003</c:v>
                </c:pt>
                <c:pt idx="106">
                  <c:v>0.00019583179887428664</c:v>
                </c:pt>
                <c:pt idx="107">
                  <c:v>0.0001892480871517463</c:v>
                </c:pt>
                <c:pt idx="108">
                  <c:v>0.00018293873869659272</c:v>
                </c:pt>
                <c:pt idx="109">
                  <c:v>0.00017689014688796487</c:v>
                </c:pt>
                <c:pt idx="110">
                  <c:v>0.00017108948590383862</c:v>
                </c:pt>
                <c:pt idx="111">
                  <c:v>0.00016552465993232505</c:v>
                </c:pt>
                <c:pt idx="112">
                  <c:v>0.0001601842560695486</c:v>
                </c:pt>
                <c:pt idx="113">
                  <c:v>0.00015505750060915816</c:v>
                </c:pt>
                <c:pt idx="114">
                  <c:v>0.00015013421845427806</c:v>
                </c:pt>
                <c:pt idx="115">
                  <c:v>0.0001454047954060183</c:v>
                </c:pt>
                <c:pt idx="116">
                  <c:v>0.0001408601431038007</c:v>
                </c:pt>
                <c:pt idx="117">
                  <c:v>0.00013649166641191638</c:v>
                </c:pt>
                <c:pt idx="118">
                  <c:v>0.00013229123306413202</c:v>
                </c:pt>
                <c:pt idx="119">
                  <c:v>0.00012825114539396197</c:v>
                </c:pt>
                <c:pt idx="120">
                  <c:v>0.00012436411399258874</c:v>
                </c:pt>
                <c:pt idx="121">
                  <c:v>0.0001206232331494879</c:v>
                </c:pt>
                <c:pt idx="122">
                  <c:v>0.00011702195794270682</c:v>
                </c:pt>
                <c:pt idx="123">
                  <c:v>0.00011355408285659515</c:v>
                </c:pt>
                <c:pt idx="124">
                  <c:v>0.00011021372181466258</c:v>
                </c:pt>
                <c:pt idx="125">
                  <c:v>0.00010699528952426524</c:v>
                </c:pt>
                <c:pt idx="126">
                  <c:v>0.0001038934840380515</c:v>
                </c:pt>
                <c:pt idx="127">
                  <c:v>0.00010090327044462441</c:v>
                </c:pt>
                <c:pt idx="128">
                  <c:v>9.801986560775688E-05</c:v>
                </c:pt>
                <c:pt idx="129">
                  <c:v>9.523872387978715E-05</c:v>
                </c:pt>
                <c:pt idx="130">
                  <c:v>9.255552372058667E-05</c:v>
                </c:pt>
                <c:pt idx="131">
                  <c:v>8.996615515876676E-05</c:v>
                </c:pt>
                <c:pt idx="132">
                  <c:v>8.746670803663244E-05</c:v>
                </c:pt>
                <c:pt idx="133">
                  <c:v>8.505346098482605E-05</c:v>
                </c:pt>
                <c:pt idx="134">
                  <c:v>8.272287107667959E-05</c:v>
                </c:pt>
                <c:pt idx="135">
                  <c:v>8.047156411603186E-05</c:v>
                </c:pt>
                <c:pt idx="136">
                  <c:v>7.829632551570594E-05</c:v>
                </c:pt>
                <c:pt idx="137">
                  <c:v>7.619409172700266E-05</c:v>
                </c:pt>
                <c:pt idx="138">
                  <c:v>7.416194218347171E-05</c:v>
                </c:pt>
                <c:pt idx="139">
                  <c:v>7.219709172490045E-05</c:v>
                </c:pt>
                <c:pt idx="140">
                  <c:v>7.029688346992347E-05</c:v>
                </c:pt>
                <c:pt idx="141">
                  <c:v>6.845878210793045E-05</c:v>
                </c:pt>
                <c:pt idx="142">
                  <c:v>6.668036758304106E-05</c:v>
                </c:pt>
                <c:pt idx="143">
                  <c:v>6.49593291448518E-05</c:v>
                </c:pt>
                <c:pt idx="144">
                  <c:v>6.329345974244079E-05</c:v>
                </c:pt>
                <c:pt idx="145">
                  <c:v>6.168065073976559E-05</c:v>
                </c:pt>
                <c:pt idx="146">
                  <c:v>6.0118886932110854E-05</c:v>
                </c:pt>
                <c:pt idx="147">
                  <c:v>5.860624184465027E-05</c:v>
                </c:pt>
                <c:pt idx="148">
                  <c:v>5.7140873295489524E-05</c:v>
                </c:pt>
                <c:pt idx="149">
                  <c:v>5.572101920676085E-05</c:v>
                </c:pt>
                <c:pt idx="150">
                  <c:v>5.434499364845668E-05</c:v>
                </c:pt>
                <c:pt idx="151">
                  <c:v>5.3011183100722556E-05</c:v>
                </c:pt>
                <c:pt idx="152">
                  <c:v>5.171804292128712E-05</c:v>
                </c:pt>
                <c:pt idx="153">
                  <c:v>5.046409400559622E-05</c:v>
                </c:pt>
                <c:pt idx="154">
                  <c:v>4.924791962804082E-05</c:v>
                </c:pt>
                <c:pt idx="155">
                  <c:v>4.806816245343453E-05</c:v>
                </c:pt>
                <c:pt idx="156">
                  <c:v>4.692352170860523E-05</c:v>
                </c:pt>
                <c:pt idx="157">
                  <c:v>4.581275050462647E-05</c:v>
                </c:pt>
                <c:pt idx="158">
                  <c:v>4.4734653300826416E-05</c:v>
                </c:pt>
                <c:pt idx="159">
                  <c:v>4.368808350228227E-05</c:v>
                </c:pt>
                <c:pt idx="160">
                  <c:v>4.267194118303955E-05</c:v>
                </c:pt>
                <c:pt idx="161">
                  <c:v>4.168517092778727E-05</c:v>
                </c:pt>
                <c:pt idx="162">
                  <c:v>4.0726759785181326E-05</c:v>
                </c:pt>
                <c:pt idx="163">
                  <c:v>3.979573532643538E-05</c:v>
                </c:pt>
                <c:pt idx="164">
                  <c:v>3.8891163803197796E-05</c:v>
                </c:pt>
                <c:pt idx="165">
                  <c:v>3.801214839910449E-05</c:v>
                </c:pt>
                <c:pt idx="166">
                  <c:v>3.715782756974464E-05</c:v>
                </c:pt>
                <c:pt idx="167">
                  <c:v>3.632737346609998E-05</c:v>
                </c:pt>
                <c:pt idx="168">
                  <c:v>3.5519990436819144E-05</c:v>
                </c:pt>
                <c:pt idx="169">
                  <c:v>3.473491360497174E-05</c:v>
                </c:pt>
                <c:pt idx="170">
                  <c:v>3.397140751518913E-05</c:v>
                </c:pt>
                <c:pt idx="171">
                  <c:v>3.3228764847345805E-05</c:v>
                </c:pt>
                <c:pt idx="172">
                  <c:v>3.250630519316399E-05</c:v>
                </c:pt>
                <c:pt idx="173">
                  <c:v>3.18033738923407E-05</c:v>
                </c:pt>
                <c:pt idx="174">
                  <c:v>3.111934092499613E-05</c:v>
                </c:pt>
                <c:pt idx="175">
                  <c:v>3.045359985743201E-05</c:v>
                </c:pt>
                <c:pt idx="176">
                  <c:v>2.980556683836338E-05</c:v>
                </c:pt>
                <c:pt idx="177">
                  <c:v>2.9174679642953403E-05</c:v>
                </c:pt>
                <c:pt idx="178">
                  <c:v>2.8560396762134877E-05</c:v>
                </c:pt>
                <c:pt idx="179">
                  <c:v>2.7962196534847452E-05</c:v>
                </c:pt>
                <c:pt idx="180">
                  <c:v>2.7379576320954823E-05</c:v>
                </c:pt>
                <c:pt idx="181">
                  <c:v>2.6812051712734084E-05</c:v>
                </c:pt>
                <c:pt idx="182">
                  <c:v>2.6259155782949048E-05</c:v>
                </c:pt>
                <c:pt idx="183">
                  <c:v>2.572043836763095E-05</c:v>
                </c:pt>
                <c:pt idx="184">
                  <c:v>2.5195465381795707E-05</c:v>
                </c:pt>
                <c:pt idx="185">
                  <c:v>2.4683818166425703E-05</c:v>
                </c:pt>
                <c:pt idx="186">
                  <c:v>2.4185092865137075E-05</c:v>
                </c:pt>
                <c:pt idx="187">
                  <c:v>2.369889982904037E-05</c:v>
                </c:pt>
                <c:pt idx="188">
                  <c:v>2.3224863048384955E-05</c:v>
                </c:pt>
                <c:pt idx="189">
                  <c:v>2.2762619609654532E-05</c:v>
                </c:pt>
                <c:pt idx="190">
                  <c:v>2.2311819176853734E-05</c:v>
                </c:pt>
                <c:pt idx="191">
                  <c:v>2.1872123495793866E-05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autarky!$Q$16:$Q$20</c:f>
              <c:numCache>
                <c:ptCount val="5"/>
                <c:pt idx="0">
                  <c:v>1.382084646002237</c:v>
                </c:pt>
                <c:pt idx="1">
                  <c:v>1.382084646002237</c:v>
                </c:pt>
                <c:pt idx="2">
                  <c:v>1.382084646002237</c:v>
                </c:pt>
                <c:pt idx="3">
                  <c:v>1.382084646002237</c:v>
                </c:pt>
                <c:pt idx="4">
                  <c:v>1.382084646002237</c:v>
                </c:pt>
              </c:numCache>
            </c:numRef>
          </c:xVal>
          <c:yVal>
            <c:numRef>
              <c:f>autarky!$R$16:$R$20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yVal>
          <c:smooth val="0"/>
        </c:ser>
        <c:axId val="27996133"/>
        <c:axId val="50638606"/>
      </c:scatterChart>
      <c:valAx>
        <c:axId val="27996133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8606"/>
        <c:crosses val="autoZero"/>
        <c:crossBetween val="midCat"/>
        <c:dispUnits/>
        <c:majorUnit val="1"/>
      </c:valAx>
      <c:valAx>
        <c:axId val="5063860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96133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and output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2625"/>
          <c:w val="0.979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autarky!$K$12:$K$230</c:f>
              <c:numCache>
                <c:ptCount val="219"/>
                <c:pt idx="0">
                  <c:v>2</c:v>
                </c:pt>
                <c:pt idx="1">
                  <c:v>1.8256151229982231</c:v>
                </c:pt>
                <c:pt idx="2">
                  <c:v>1.6792014535306499</c:v>
                </c:pt>
                <c:pt idx="3">
                  <c:v>1.5545288080165407</c:v>
                </c:pt>
                <c:pt idx="4">
                  <c:v>1.4470893702387335</c:v>
                </c:pt>
                <c:pt idx="5">
                  <c:v>1.3535409713772495</c:v>
                </c:pt>
                <c:pt idx="6">
                  <c:v>1.2713531961549724</c:v>
                </c:pt>
                <c:pt idx="7">
                  <c:v>1.1985750401410395</c:v>
                </c:pt>
                <c:pt idx="8">
                  <c:v>1.133678048396122</c:v>
                </c:pt>
                <c:pt idx="9">
                  <c:v>1.0754477962880973</c:v>
                </c:pt>
                <c:pt idx="10">
                  <c:v>1.0229071803024654</c:v>
                </c:pt>
                <c:pt idx="11">
                  <c:v>0.9752611470946569</c:v>
                </c:pt>
                <c:pt idx="12">
                  <c:v>0.9318561818726161</c:v>
                </c:pt>
                <c:pt idx="13">
                  <c:v>0.8921501538845663</c:v>
                </c:pt>
                <c:pt idx="14">
                  <c:v>0.8556895560760497</c:v>
                </c:pt>
                <c:pt idx="15">
                  <c:v>0.8220921066644918</c:v>
                </c:pt>
                <c:pt idx="16">
                  <c:v>0.7910332946107198</c:v>
                </c:pt>
                <c:pt idx="17">
                  <c:v>0.7622358639492125</c:v>
                </c:pt>
                <c:pt idx="18">
                  <c:v>0.7354615143632016</c:v>
                </c:pt>
                <c:pt idx="19">
                  <c:v>0.7105042915607388</c:v>
                </c:pt>
                <c:pt idx="20">
                  <c:v>0.6871852792325033</c:v>
                </c:pt>
                <c:pt idx="21">
                  <c:v>0.6653483030649692</c:v>
                </c:pt>
                <c:pt idx="22">
                  <c:v>0.6448564286188821</c:v>
                </c:pt>
                <c:pt idx="23">
                  <c:v>0.6255890870365247</c:v>
                </c:pt>
                <c:pt idx="24">
                  <c:v>0.6074397010772244</c:v>
                </c:pt>
                <c:pt idx="25">
                  <c:v>0.5903137127382861</c:v>
                </c:pt>
                <c:pt idx="26">
                  <c:v>0.5741269353792517</c:v>
                </c:pt>
                <c:pt idx="27">
                  <c:v>0.5588041697252331</c:v>
                </c:pt>
                <c:pt idx="28">
                  <c:v>0.5442780357324957</c:v>
                </c:pt>
                <c:pt idx="29">
                  <c:v>0.5304879820320667</c:v>
                </c:pt>
                <c:pt idx="30">
                  <c:v>0.5173794422352689</c:v>
                </c:pt>
                <c:pt idx="31">
                  <c:v>0.5049031133107045</c:v>
                </c:pt>
                <c:pt idx="32">
                  <c:v>0.4930143359120701</c:v>
                </c:pt>
                <c:pt idx="33">
                  <c:v>0.4816725602391799</c:v>
                </c:pt>
                <c:pt idx="34">
                  <c:v>0.47084088396811874</c:v>
                </c:pt>
                <c:pt idx="35">
                  <c:v>0.46048565115538165</c:v>
                </c:pt>
                <c:pt idx="36">
                  <c:v>0.4505761029309713</c:v>
                </c:pt>
                <c:pt idx="37">
                  <c:v>0.4410840723433966</c:v>
                </c:pt>
                <c:pt idx="38">
                  <c:v>0.43198371698003857</c:v>
                </c:pt>
                <c:pt idx="39">
                  <c:v>0.42325128401755663</c:v>
                </c:pt>
                <c:pt idx="40">
                  <c:v>0.4148649032043057</c:v>
                </c:pt>
                <c:pt idx="41">
                  <c:v>0.40680440397589024</c:v>
                </c:pt>
                <c:pt idx="42">
                  <c:v>0.39905115348419085</c:v>
                </c:pt>
                <c:pt idx="43">
                  <c:v>0.39158791280193145</c:v>
                </c:pt>
                <c:pt idx="44">
                  <c:v>0.3843987089669801</c:v>
                </c:pt>
                <c:pt idx="45">
                  <c:v>0.37746872086745675</c:v>
                </c:pt>
                <c:pt idx="46">
                  <c:v>0.37078417725191615</c:v>
                </c:pt>
                <c:pt idx="47">
                  <c:v>0.36433226538770624</c:v>
                </c:pt>
                <c:pt idx="48">
                  <c:v>0.358101049092688</c:v>
                </c:pt>
                <c:pt idx="49">
                  <c:v>0.3520793950369869</c:v>
                </c:pt>
                <c:pt idx="50">
                  <c:v>0.34625690635742407</c:v>
                </c:pt>
                <c:pt idx="51">
                  <c:v>0.34062386275186657</c:v>
                </c:pt>
                <c:pt idx="52">
                  <c:v>0.3351711663273833</c:v>
                </c:pt>
                <c:pt idx="53">
                  <c:v>0.32989029256762115</c:v>
                </c:pt>
                <c:pt idx="54">
                  <c:v>0.3247732458635546</c:v>
                </c:pt>
                <c:pt idx="55">
                  <c:v>0.3198125191196928</c:v>
                </c:pt>
                <c:pt idx="56">
                  <c:v>0.31500105700654313</c:v>
                </c:pt>
                <c:pt idx="57">
                  <c:v>0.3103322224810311</c:v>
                </c:pt>
                <c:pt idx="58">
                  <c:v>0.3057997662407692</c:v>
                </c:pt>
                <c:pt idx="59">
                  <c:v>0.3013977988165492</c:v>
                </c:pt>
                <c:pt idx="60">
                  <c:v>0.29712076504099044</c:v>
                </c:pt>
                <c:pt idx="61">
                  <c:v>0.2929634206606111</c:v>
                </c:pt>
                <c:pt idx="62">
                  <c:v>0.28892081088428434</c:v>
                </c:pt>
                <c:pt idx="63">
                  <c:v>0.2849882506835813</c:v>
                </c:pt>
                <c:pt idx="64">
                  <c:v>0.281161306680328</c:v>
                </c:pt>
                <c:pt idx="65">
                  <c:v>0.2774357804741537</c:v>
                </c:pt>
                <c:pt idx="66">
                  <c:v>0.27380769327821547</c:v>
                </c:pt>
                <c:pt idx="67">
                  <c:v>0.2702732717448931</c:v>
                </c:pt>
                <c:pt idx="68">
                  <c:v>0.2668289348752987</c:v>
                </c:pt>
                <c:pt idx="69">
                  <c:v>0.26347128191713626</c:v>
                </c:pt>
                <c:pt idx="70">
                  <c:v>0.26019708116493157</c:v>
                </c:pt>
                <c:pt idx="71">
                  <c:v>0.257003259585101</c:v>
                </c:pt>
                <c:pt idx="72">
                  <c:v>0.25388689319584445</c:v>
                </c:pt>
                <c:pt idx="73">
                  <c:v>0.2508451981385623</c:v>
                </c:pt>
                <c:pt idx="74">
                  <c:v>0.2478755223834871</c:v>
                </c:pt>
                <c:pt idx="75">
                  <c:v>0.24497533801758845</c:v>
                </c:pt>
                <c:pt idx="76">
                  <c:v>0.24214223406761393</c:v>
                </c:pt>
                <c:pt idx="77">
                  <c:v>0.23937390981543846</c:v>
                </c:pt>
                <c:pt idx="78">
                  <c:v>0.23666816856677061</c:v>
                </c:pt>
                <c:pt idx="79">
                  <c:v>0.23402291183774374</c:v>
                </c:pt>
                <c:pt idx="80">
                  <c:v>0.23143613392705997</c:v>
                </c:pt>
                <c:pt idx="81">
                  <c:v>0.2289059168441793</c:v>
                </c:pt>
                <c:pt idx="82">
                  <c:v>0.22643042556660234</c:v>
                </c:pt>
                <c:pt idx="83">
                  <c:v>0.22400790360159986</c:v>
                </c:pt>
                <c:pt idx="84">
                  <c:v>0.22163666882982969</c:v>
                </c:pt>
                <c:pt idx="85">
                  <c:v>0.21931510961017317</c:v>
                </c:pt>
                <c:pt idx="86">
                  <c:v>0.2170416811268357</c:v>
                </c:pt>
                <c:pt idx="87">
                  <c:v>0.21481490196131336</c:v>
                </c:pt>
                <c:pt idx="88">
                  <c:v>0.21263335087323898</c:v>
                </c:pt>
                <c:pt idx="89">
                  <c:v>0.21049566377540962</c:v>
                </c:pt>
                <c:pt idx="90">
                  <c:v>0.20840053088946464</c:v>
                </c:pt>
                <c:pt idx="91">
                  <c:v>0.2063466940697531</c:v>
                </c:pt>
                <c:pt idx="92">
                  <c:v>0.20433294428389992</c:v>
                </c:pt>
                <c:pt idx="93">
                  <c:v>0.20235811923947064</c:v>
                </c:pt>
                <c:pt idx="94">
                  <c:v>0.20042110114694436</c:v>
                </c:pt>
                <c:pt idx="95">
                  <c:v>0.1985208146099487</c:v>
                </c:pt>
                <c:pt idx="96">
                  <c:v>0.19665622463438953</c:v>
                </c:pt>
                <c:pt idx="97">
                  <c:v>0.19482633474873107</c:v>
                </c:pt>
                <c:pt idx="98">
                  <c:v>0.19303018522825366</c:v>
                </c:pt>
                <c:pt idx="99">
                  <c:v>0.19126685141663988</c:v>
                </c:pt>
                <c:pt idx="100">
                  <c:v>0.18953544213872214</c:v>
                </c:pt>
                <c:pt idx="101">
                  <c:v>0.18783509819866678</c:v>
                </c:pt>
                <c:pt idx="102">
                  <c:v>0.1861649909582769</c:v>
                </c:pt>
                <c:pt idx="103">
                  <c:v>0.18452432099047214</c:v>
                </c:pt>
                <c:pt idx="104">
                  <c:v>0.18291231680334707</c:v>
                </c:pt>
                <c:pt idx="105">
                  <c:v>0.18132823363053055</c:v>
                </c:pt>
                <c:pt idx="106">
                  <c:v>0.17977135228386043</c:v>
                </c:pt>
                <c:pt idx="107">
                  <c:v>0.17824097806466122</c:v>
                </c:pt>
                <c:pt idx="108">
                  <c:v>0.17673643973016048</c:v>
                </c:pt>
                <c:pt idx="109">
                  <c:v>0.17525708851181523</c:v>
                </c:pt>
                <c:pt idx="110">
                  <c:v>0.17380229718252999</c:v>
                </c:pt>
                <c:pt idx="111">
                  <c:v>0.1723714591699506</c:v>
                </c:pt>
                <c:pt idx="112">
                  <c:v>0.17096398771319946</c:v>
                </c:pt>
                <c:pt idx="113">
                  <c:v>0.16957931506058896</c:v>
                </c:pt>
                <c:pt idx="114">
                  <c:v>0.16821689170600979</c:v>
                </c:pt>
                <c:pt idx="115">
                  <c:v>0.16687618566183487</c:v>
                </c:pt>
                <c:pt idx="116">
                  <c:v>0.16555668176631902</c:v>
                </c:pt>
                <c:pt idx="117">
                  <c:v>0.16425788102359937</c:v>
                </c:pt>
                <c:pt idx="118">
                  <c:v>0.16297929997452024</c:v>
                </c:pt>
                <c:pt idx="119">
                  <c:v>0.16172047009661628</c:v>
                </c:pt>
                <c:pt idx="120">
                  <c:v>0.16048093723168885</c:v>
                </c:pt>
                <c:pt idx="121">
                  <c:v>0.15926026103950705</c:v>
                </c:pt>
                <c:pt idx="122">
                  <c:v>0.15805801447625237</c:v>
                </c:pt>
                <c:pt idx="123">
                  <c:v>0.15687378329640972</c:v>
                </c:pt>
                <c:pt idx="124">
                  <c:v>0.15570716557688388</c:v>
                </c:pt>
                <c:pt idx="125">
                  <c:v>0.15455777126219325</c:v>
                </c:pt>
                <c:pt idx="126">
                  <c:v>0.15342522172965975</c:v>
                </c:pt>
                <c:pt idx="127">
                  <c:v>0.1523091493735762</c:v>
                </c:pt>
                <c:pt idx="128">
                  <c:v>0.15120919720739248</c:v>
                </c:pt>
                <c:pt idx="129">
                  <c:v>0.15012501848301563</c:v>
                </c:pt>
                <c:pt idx="130">
                  <c:v>0.1490562763263713</c:v>
                </c:pt>
                <c:pt idx="131">
                  <c:v>0.14800264338842167</c:v>
                </c:pt>
                <c:pt idx="132">
                  <c:v>0.14696380151088068</c:v>
                </c:pt>
                <c:pt idx="133">
                  <c:v>0.14593944140590936</c:v>
                </c:pt>
                <c:pt idx="134">
                  <c:v>0.14492926234911377</c:v>
                </c:pt>
                <c:pt idx="135">
                  <c:v>0.14393297188520565</c:v>
                </c:pt>
                <c:pt idx="136">
                  <c:v>0.14295028554572045</c:v>
                </c:pt>
                <c:pt idx="137">
                  <c:v>0.1419809265782203</c:v>
                </c:pt>
                <c:pt idx="138">
                  <c:v>0.14102462568644084</c:v>
                </c:pt>
                <c:pt idx="139">
                  <c:v>0.14008112078086882</c:v>
                </c:pt>
                <c:pt idx="140">
                  <c:v>0.1391501567392657</c:v>
                </c:pt>
                <c:pt idx="141">
                  <c:v>0.13823148517667744</c:v>
                </c:pt>
                <c:pt idx="142">
                  <c:v>0.13732486422449464</c:v>
                </c:pt>
                <c:pt idx="143">
                  <c:v>0.1364300583181509</c:v>
                </c:pt>
                <c:pt idx="144">
                  <c:v>0.13554683799306733</c:v>
                </c:pt>
                <c:pt idx="145">
                  <c:v>0.1346749796884722</c:v>
                </c:pt>
                <c:pt idx="146">
                  <c:v>0.13381426555874348</c:v>
                </c:pt>
                <c:pt idx="147">
                  <c:v>0.13296448329193947</c:v>
                </c:pt>
                <c:pt idx="148">
                  <c:v>0.13212542593520069</c:v>
                </c:pt>
                <c:pt idx="149">
                  <c:v>0.13129689172672068</c:v>
                </c:pt>
                <c:pt idx="150">
                  <c:v>0.13047868393399964</c:v>
                </c:pt>
                <c:pt idx="151">
                  <c:v>0.12967061069810829</c:v>
                </c:pt>
                <c:pt idx="152">
                  <c:v>0.12887248488370312</c:v>
                </c:pt>
                <c:pt idx="153">
                  <c:v>0.1280841239345469</c:v>
                </c:pt>
                <c:pt idx="154">
                  <c:v>0.1273053497342995</c:v>
                </c:pt>
                <c:pt idx="155">
                  <c:v>0.12653598847235709</c:v>
                </c:pt>
                <c:pt idx="156">
                  <c:v>0.12577587051452635</c:v>
                </c:pt>
                <c:pt idx="157">
                  <c:v>0.12502483027833253</c:v>
                </c:pt>
                <c:pt idx="158">
                  <c:v>0.12428270611276804</c:v>
                </c:pt>
                <c:pt idx="159">
                  <c:v>0.12354934018229874</c:v>
                </c:pt>
                <c:pt idx="160">
                  <c:v>0.12282457835495288</c:v>
                </c:pt>
                <c:pt idx="161">
                  <c:v>0.12210827009432579</c:v>
                </c:pt>
                <c:pt idx="162">
                  <c:v>0.12140026835534189</c:v>
                </c:pt>
                <c:pt idx="163">
                  <c:v>0.12070042948362172</c:v>
                </c:pt>
                <c:pt idx="164">
                  <c:v>0.12000861311831035</c:v>
                </c:pt>
                <c:pt idx="165">
                  <c:v>0.11932468209822786</c:v>
                </c:pt>
                <c:pt idx="166">
                  <c:v>0.11864850237121104</c:v>
                </c:pt>
                <c:pt idx="167">
                  <c:v>0.11797994290652025</c:v>
                </c:pt>
                <c:pt idx="168">
                  <c:v>0.1173188756101908</c:v>
                </c:pt>
                <c:pt idx="169">
                  <c:v>0.11666517524321454</c:v>
                </c:pt>
                <c:pt idx="170">
                  <c:v>0.11601871934244144</c:v>
                </c:pt>
                <c:pt idx="171">
                  <c:v>0.11537938814409673</c:v>
                </c:pt>
                <c:pt idx="172">
                  <c:v>0.11474706450981265</c:v>
                </c:pt>
                <c:pt idx="173">
                  <c:v>0.11412163385507945</c:v>
                </c:pt>
                <c:pt idx="174">
                  <c:v>0.11350298408002336</c:v>
                </c:pt>
                <c:pt idx="175">
                  <c:v>0.11289100550242413</c:v>
                </c:pt>
                <c:pt idx="176">
                  <c:v>0.11228559079288775</c:v>
                </c:pt>
                <c:pt idx="177">
                  <c:v>0.11168663491209398</c:v>
                </c:pt>
                <c:pt idx="178">
                  <c:v>0.1110940350500416</c:v>
                </c:pt>
                <c:pt idx="179">
                  <c:v>0.11050769056721782</c:v>
                </c:pt>
                <c:pt idx="180">
                  <c:v>0.10992750293762069</c:v>
                </c:pt>
                <c:pt idx="181">
                  <c:v>0.10935337569356696</c:v>
                </c:pt>
                <c:pt idx="182">
                  <c:v>0.10878521437222084</c:v>
                </c:pt>
                <c:pt idx="183">
                  <c:v>0.10822292646378069</c:v>
                </c:pt>
                <c:pt idx="184">
                  <c:v>0.1076664213612645</c:v>
                </c:pt>
                <c:pt idx="185">
                  <c:v>0.10711561031183658</c:v>
                </c:pt>
                <c:pt idx="186">
                  <c:v>0.10657040636962097</c:v>
                </c:pt>
                <c:pt idx="187">
                  <c:v>0.10603072434994823</c:v>
                </c:pt>
                <c:pt idx="188">
                  <c:v>0.10549648078498576</c:v>
                </c:pt>
                <c:pt idx="189">
                  <c:v>0.10496759388070244</c:v>
                </c:pt>
                <c:pt idx="190">
                  <c:v>0.10444398347512164</c:v>
                </c:pt>
                <c:pt idx="191">
                  <c:v>0.10392557099781718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autarky!$L$12:$L$230</c:f>
              <c:numCache>
                <c:ptCount val="219"/>
                <c:pt idx="4">
                  <c:v>2.7641692920044743</c:v>
                </c:pt>
                <c:pt idx="5">
                  <c:v>3.1594576043969123</c:v>
                </c:pt>
                <c:pt idx="6">
                  <c:v>3.58115324956975</c:v>
                </c:pt>
                <c:pt idx="7">
                  <c:v>4.029256227522989</c:v>
                </c:pt>
                <c:pt idx="8">
                  <c:v>4.503766538256629</c:v>
                </c:pt>
                <c:pt idx="9">
                  <c:v>5.004684181770671</c:v>
                </c:pt>
                <c:pt idx="10">
                  <c:v>5.5320091580651125</c:v>
                </c:pt>
                <c:pt idx="11">
                  <c:v>6.085741467139956</c:v>
                </c:pt>
                <c:pt idx="12">
                  <c:v>6.665881108995199</c:v>
                </c:pt>
                <c:pt idx="13">
                  <c:v>7.272428083630846</c:v>
                </c:pt>
                <c:pt idx="14">
                  <c:v>7.905382391046889</c:v>
                </c:pt>
                <c:pt idx="15">
                  <c:v>8.564744031243334</c:v>
                </c:pt>
                <c:pt idx="16">
                  <c:v>9.250513004220185</c:v>
                </c:pt>
                <c:pt idx="17">
                  <c:v>9.962689309977435</c:v>
                </c:pt>
                <c:pt idx="18">
                  <c:v>10.701272948515083</c:v>
                </c:pt>
                <c:pt idx="19">
                  <c:v>11.466263919833132</c:v>
                </c:pt>
                <c:pt idx="20">
                  <c:v>12.257662223931584</c:v>
                </c:pt>
                <c:pt idx="21">
                  <c:v>13.075467860810436</c:v>
                </c:pt>
                <c:pt idx="22">
                  <c:v>13.919680830469689</c:v>
                </c:pt>
                <c:pt idx="23">
                  <c:v>14.790301132909342</c:v>
                </c:pt>
                <c:pt idx="24">
                  <c:v>15.687328768129401</c:v>
                </c:pt>
                <c:pt idx="25">
                  <c:v>16.610763736129854</c:v>
                </c:pt>
                <c:pt idx="26">
                  <c:v>17.560606036910706</c:v>
                </c:pt>
                <c:pt idx="27">
                  <c:v>18.53685567047196</c:v>
                </c:pt>
                <c:pt idx="28">
                  <c:v>19.53951263681363</c:v>
                </c:pt>
                <c:pt idx="29">
                  <c:v>20.568576935935685</c:v>
                </c:pt>
                <c:pt idx="30">
                  <c:v>21.624048567838145</c:v>
                </c:pt>
                <c:pt idx="31">
                  <c:v>22.705927532521006</c:v>
                </c:pt>
                <c:pt idx="32">
                  <c:v>23.814213829984276</c:v>
                </c:pt>
                <c:pt idx="33">
                  <c:v>24.948907460227936</c:v>
                </c:pt>
                <c:pt idx="34">
                  <c:v>26.110008423252008</c:v>
                </c:pt>
                <c:pt idx="35">
                  <c:v>27.297516719056457</c:v>
                </c:pt>
                <c:pt idx="36">
                  <c:v>28.511432347641332</c:v>
                </c:pt>
                <c:pt idx="37">
                  <c:v>29.75175530900659</c:v>
                </c:pt>
                <c:pt idx="38">
                  <c:v>31.01848560315228</c:v>
                </c:pt>
                <c:pt idx="39">
                  <c:v>32.31162323007833</c:v>
                </c:pt>
                <c:pt idx="40">
                  <c:v>33.63116818978481</c:v>
                </c:pt>
                <c:pt idx="41">
                  <c:v>34.97712048227167</c:v>
                </c:pt>
                <c:pt idx="42">
                  <c:v>36.34948010753894</c:v>
                </c:pt>
                <c:pt idx="43">
                  <c:v>37.74824706558662</c:v>
                </c:pt>
                <c:pt idx="44">
                  <c:v>39.173421356414686</c:v>
                </c:pt>
                <c:pt idx="45">
                  <c:v>40.625002980023176</c:v>
                </c:pt>
                <c:pt idx="46">
                  <c:v>42.10299193641203</c:v>
                </c:pt>
                <c:pt idx="47">
                  <c:v>43.607388225581325</c:v>
                </c:pt>
                <c:pt idx="48">
                  <c:v>45.13819184753099</c:v>
                </c:pt>
                <c:pt idx="49">
                  <c:v>46.69540280226106</c:v>
                </c:pt>
                <c:pt idx="50">
                  <c:v>48.27902108977156</c:v>
                </c:pt>
                <c:pt idx="51">
                  <c:v>49.889046710062416</c:v>
                </c:pt>
                <c:pt idx="52">
                  <c:v>51.52547966313372</c:v>
                </c:pt>
                <c:pt idx="53">
                  <c:v>53.188319948985374</c:v>
                </c:pt>
                <c:pt idx="54">
                  <c:v>54.87756756761749</c:v>
                </c:pt>
                <c:pt idx="55">
                  <c:v>56.59322251902996</c:v>
                </c:pt>
                <c:pt idx="56">
                  <c:v>58.33528480322286</c:v>
                </c:pt>
                <c:pt idx="57">
                  <c:v>60.10375442019615</c:v>
                </c:pt>
                <c:pt idx="58">
                  <c:v>61.898631369949804</c:v>
                </c:pt>
                <c:pt idx="59">
                  <c:v>63.71991565248392</c:v>
                </c:pt>
                <c:pt idx="60">
                  <c:v>65.5676072677984</c:v>
                </c:pt>
                <c:pt idx="61">
                  <c:v>67.4417062158933</c:v>
                </c:pt>
                <c:pt idx="62">
                  <c:v>69.34221249676857</c:v>
                </c:pt>
                <c:pt idx="63">
                  <c:v>71.2691261104243</c:v>
                </c:pt>
                <c:pt idx="64">
                  <c:v>73.22244705686035</c:v>
                </c:pt>
                <c:pt idx="65">
                  <c:v>75.20217533607685</c:v>
                </c:pt>
                <c:pt idx="66">
                  <c:v>77.20831094807376</c:v>
                </c:pt>
                <c:pt idx="67">
                  <c:v>79.24085389285102</c:v>
                </c:pt>
                <c:pt idx="68">
                  <c:v>81.29980417040875</c:v>
                </c:pt>
                <c:pt idx="69">
                  <c:v>83.38516178074683</c:v>
                </c:pt>
                <c:pt idx="70">
                  <c:v>85.49692672386534</c:v>
                </c:pt>
                <c:pt idx="71">
                  <c:v>87.63509899976421</c:v>
                </c:pt>
                <c:pt idx="72">
                  <c:v>89.79967860844356</c:v>
                </c:pt>
                <c:pt idx="73">
                  <c:v>91.99066554990324</c:v>
                </c:pt>
                <c:pt idx="74">
                  <c:v>94.20805982414333</c:v>
                </c:pt>
                <c:pt idx="75">
                  <c:v>96.45186143116385</c:v>
                </c:pt>
                <c:pt idx="76">
                  <c:v>98.72207037096473</c:v>
                </c:pt>
                <c:pt idx="77">
                  <c:v>101.01868664354605</c:v>
                </c:pt>
                <c:pt idx="78">
                  <c:v>103.34171024890773</c:v>
                </c:pt>
                <c:pt idx="79">
                  <c:v>105.69114118704988</c:v>
                </c:pt>
                <c:pt idx="80">
                  <c:v>108.06697945797235</c:v>
                </c:pt>
                <c:pt idx="81">
                  <c:v>110.46922506167523</c:v>
                </c:pt>
                <c:pt idx="82">
                  <c:v>112.89787799815858</c:v>
                </c:pt>
                <c:pt idx="83">
                  <c:v>115.35293826742227</c:v>
                </c:pt>
                <c:pt idx="84">
                  <c:v>117.8344058694664</c:v>
                </c:pt>
                <c:pt idx="85">
                  <c:v>120.34228080429087</c:v>
                </c:pt>
                <c:pt idx="86">
                  <c:v>122.87656307189584</c:v>
                </c:pt>
                <c:pt idx="87">
                  <c:v>125.4372526722811</c:v>
                </c:pt>
                <c:pt idx="88">
                  <c:v>128.02434960544687</c:v>
                </c:pt>
                <c:pt idx="89">
                  <c:v>130.63785387139296</c:v>
                </c:pt>
                <c:pt idx="90">
                  <c:v>133.27776547011953</c:v>
                </c:pt>
                <c:pt idx="91">
                  <c:v>135.9440844016264</c:v>
                </c:pt>
                <c:pt idx="92">
                  <c:v>138.6368106659137</c:v>
                </c:pt>
                <c:pt idx="93">
                  <c:v>141.35594426298144</c:v>
                </c:pt>
                <c:pt idx="94">
                  <c:v>144.10148519282956</c:v>
                </c:pt>
                <c:pt idx="95">
                  <c:v>146.8734334554581</c:v>
                </c:pt>
                <c:pt idx="96">
                  <c:v>149.67178905086698</c:v>
                </c:pt>
                <c:pt idx="97">
                  <c:v>152.49655197905633</c:v>
                </c:pt>
                <c:pt idx="98">
                  <c:v>155.34772224002606</c:v>
                </c:pt>
                <c:pt idx="99">
                  <c:v>158.22529983377618</c:v>
                </c:pt>
                <c:pt idx="100">
                  <c:v>161.12928476030672</c:v>
                </c:pt>
                <c:pt idx="101">
                  <c:v>164.0596770196176</c:v>
                </c:pt>
                <c:pt idx="102">
                  <c:v>167.01647661170895</c:v>
                </c:pt>
                <c:pt idx="103">
                  <c:v>169.99968353658068</c:v>
                </c:pt>
                <c:pt idx="104">
                  <c:v>173.0092977942328</c:v>
                </c:pt>
                <c:pt idx="105">
                  <c:v>176.04531938466533</c:v>
                </c:pt>
                <c:pt idx="106">
                  <c:v>179.10774830787832</c:v>
                </c:pt>
                <c:pt idx="107">
                  <c:v>182.1965845638716</c:v>
                </c:pt>
                <c:pt idx="108">
                  <c:v>185.31182815264538</c:v>
                </c:pt>
                <c:pt idx="109">
                  <c:v>188.45347907419946</c:v>
                </c:pt>
                <c:pt idx="110">
                  <c:v>191.621537328534</c:v>
                </c:pt>
                <c:pt idx="111">
                  <c:v>194.81600291564897</c:v>
                </c:pt>
                <c:pt idx="112">
                  <c:v>198.03687583554424</c:v>
                </c:pt>
                <c:pt idx="113">
                  <c:v>201.28415608822002</c:v>
                </c:pt>
                <c:pt idx="114">
                  <c:v>204.5578436736762</c:v>
                </c:pt>
                <c:pt idx="115">
                  <c:v>207.8579385919127</c:v>
                </c:pt>
                <c:pt idx="116">
                  <c:v>211.18444084292966</c:v>
                </c:pt>
                <c:pt idx="117">
                  <c:v>214.53735042672693</c:v>
                </c:pt>
                <c:pt idx="118">
                  <c:v>217.91666734330468</c:v>
                </c:pt>
                <c:pt idx="119">
                  <c:v>221.32239159266285</c:v>
                </c:pt>
                <c:pt idx="120">
                  <c:v>224.75452317480142</c:v>
                </c:pt>
                <c:pt idx="121">
                  <c:v>228.21306208972038</c:v>
                </c:pt>
                <c:pt idx="122">
                  <c:v>231.69800833741974</c:v>
                </c:pt>
                <c:pt idx="123">
                  <c:v>235.20936191789943</c:v>
                </c:pt>
                <c:pt idx="124">
                  <c:v>238.74712283115952</c:v>
                </c:pt>
                <c:pt idx="125">
                  <c:v>242.31129107720017</c:v>
                </c:pt>
                <c:pt idx="126">
                  <c:v>245.9018666560211</c:v>
                </c:pt>
                <c:pt idx="127">
                  <c:v>249.51884956762242</c:v>
                </c:pt>
                <c:pt idx="128">
                  <c:v>253.16223981200415</c:v>
                </c:pt>
                <c:pt idx="129">
                  <c:v>256.8320373891664</c:v>
                </c:pt>
                <c:pt idx="130">
                  <c:v>260.5282422991089</c:v>
                </c:pt>
                <c:pt idx="131">
                  <c:v>264.25085454183187</c:v>
                </c:pt>
                <c:pt idx="132">
                  <c:v>267.99987411733525</c:v>
                </c:pt>
                <c:pt idx="133">
                  <c:v>271.7753010256189</c:v>
                </c:pt>
                <c:pt idx="134">
                  <c:v>275.5771352666831</c:v>
                </c:pt>
                <c:pt idx="135">
                  <c:v>279.40537684052765</c:v>
                </c:pt>
                <c:pt idx="136">
                  <c:v>283.2600257471526</c:v>
                </c:pt>
                <c:pt idx="137">
                  <c:v>287.14108198655794</c:v>
                </c:pt>
                <c:pt idx="138">
                  <c:v>291.0485455587438</c:v>
                </c:pt>
                <c:pt idx="139">
                  <c:v>294.9824164637099</c:v>
                </c:pt>
                <c:pt idx="140">
                  <c:v>298.94269470145656</c:v>
                </c:pt>
                <c:pt idx="141">
                  <c:v>302.9293802719834</c:v>
                </c:pt>
                <c:pt idx="142">
                  <c:v>306.94247317529073</c:v>
                </c:pt>
                <c:pt idx="143">
                  <c:v>310.9819734113786</c:v>
                </c:pt>
                <c:pt idx="144">
                  <c:v>315.0478809802467</c:v>
                </c:pt>
                <c:pt idx="145">
                  <c:v>319.14019588189535</c:v>
                </c:pt>
                <c:pt idx="146">
                  <c:v>323.2589181163242</c:v>
                </c:pt>
                <c:pt idx="147">
                  <c:v>327.40404768353363</c:v>
                </c:pt>
                <c:pt idx="148">
                  <c:v>331.57558458352344</c:v>
                </c:pt>
                <c:pt idx="149">
                  <c:v>335.7735288162936</c:v>
                </c:pt>
                <c:pt idx="150">
                  <c:v>339.9978803818442</c:v>
                </c:pt>
                <c:pt idx="151">
                  <c:v>344.2486392801751</c:v>
                </c:pt>
                <c:pt idx="152">
                  <c:v>348.5258055112866</c:v>
                </c:pt>
                <c:pt idx="153">
                  <c:v>352.8293790751782</c:v>
                </c:pt>
                <c:pt idx="154">
                  <c:v>357.1593599718505</c:v>
                </c:pt>
                <c:pt idx="155">
                  <c:v>361.515748201303</c:v>
                </c:pt>
                <c:pt idx="156">
                  <c:v>365.89854376353605</c:v>
                </c:pt>
                <c:pt idx="157">
                  <c:v>370.3077466585493</c:v>
                </c:pt>
                <c:pt idx="158">
                  <c:v>374.743356886343</c:v>
                </c:pt>
                <c:pt idx="159">
                  <c:v>379.20537444691723</c:v>
                </c:pt>
                <c:pt idx="160">
                  <c:v>383.6937993402719</c:v>
                </c:pt>
                <c:pt idx="161">
                  <c:v>388.208631566407</c:v>
                </c:pt>
                <c:pt idx="162">
                  <c:v>392.7498711253221</c:v>
                </c:pt>
                <c:pt idx="163">
                  <c:v>397.3175180170181</c:v>
                </c:pt>
                <c:pt idx="164">
                  <c:v>401.91157224149424</c:v>
                </c:pt>
                <c:pt idx="165">
                  <c:v>406.5320337987507</c:v>
                </c:pt>
                <c:pt idx="166">
                  <c:v>411.1789026887878</c:v>
                </c:pt>
                <c:pt idx="167">
                  <c:v>415.85217891160517</c:v>
                </c:pt>
                <c:pt idx="168">
                  <c:v>420.55186246720297</c:v>
                </c:pt>
                <c:pt idx="169">
                  <c:v>425.277953355581</c:v>
                </c:pt>
                <c:pt idx="170">
                  <c:v>430.0304515767398</c:v>
                </c:pt>
                <c:pt idx="171">
                  <c:v>434.80935713067873</c:v>
                </c:pt>
                <c:pt idx="172">
                  <c:v>439.6146700173983</c:v>
                </c:pt>
                <c:pt idx="173">
                  <c:v>444.44639023689797</c:v>
                </c:pt>
                <c:pt idx="174">
                  <c:v>449.3045177891781</c:v>
                </c:pt>
                <c:pt idx="175">
                  <c:v>454.1890526742388</c:v>
                </c:pt>
                <c:pt idx="176">
                  <c:v>459.09999489207985</c:v>
                </c:pt>
                <c:pt idx="177">
                  <c:v>464.037344442701</c:v>
                </c:pt>
                <c:pt idx="178">
                  <c:v>469.00110132610286</c:v>
                </c:pt>
                <c:pt idx="179">
                  <c:v>473.9912655422852</c:v>
                </c:pt>
                <c:pt idx="180">
                  <c:v>479.0078370912476</c:v>
                </c:pt>
                <c:pt idx="181">
                  <c:v>484.0508159729906</c:v>
                </c:pt>
                <c:pt idx="182">
                  <c:v>489.1202021875141</c:v>
                </c:pt>
                <c:pt idx="183">
                  <c:v>494.215995734818</c:v>
                </c:pt>
                <c:pt idx="184">
                  <c:v>499.3381966149021</c:v>
                </c:pt>
                <c:pt idx="185">
                  <c:v>504.4868048277668</c:v>
                </c:pt>
                <c:pt idx="186">
                  <c:v>509.66182037341173</c:v>
                </c:pt>
                <c:pt idx="187">
                  <c:v>514.8632432518372</c:v>
                </c:pt>
                <c:pt idx="188">
                  <c:v>520.0910734630429</c:v>
                </c:pt>
                <c:pt idx="189">
                  <c:v>525.3453110070292</c:v>
                </c:pt>
                <c:pt idx="190">
                  <c:v>530.6259558837958</c:v>
                </c:pt>
                <c:pt idx="191">
                  <c:v>535.9330080933428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autarky!$Q$16:$Q$20</c:f>
              <c:numCache>
                <c:ptCount val="5"/>
                <c:pt idx="0">
                  <c:v>1.382084646002237</c:v>
                </c:pt>
                <c:pt idx="1">
                  <c:v>1.382084646002237</c:v>
                </c:pt>
                <c:pt idx="2">
                  <c:v>1.382084646002237</c:v>
                </c:pt>
                <c:pt idx="3">
                  <c:v>1.382084646002237</c:v>
                </c:pt>
                <c:pt idx="4">
                  <c:v>1.382084646002237</c:v>
                </c:pt>
              </c:numCache>
            </c:numRef>
          </c:xVal>
          <c:yVal>
            <c:numRef>
              <c:f>autarky!$S$16:$S$20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27</c:v>
                </c:pt>
                <c:pt idx="4">
                  <c:v>81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autarky!$I$16:$I$230</c:f>
              <c:numCache>
                <c:ptCount val="215"/>
                <c:pt idx="0">
                  <c:v>1.382084646002237</c:v>
                </c:pt>
                <c:pt idx="1">
                  <c:v>1.4776058075027962</c:v>
                </c:pt>
                <c:pt idx="2">
                  <c:v>1.5731269690033554</c:v>
                </c:pt>
                <c:pt idx="3">
                  <c:v>1.6686481305039145</c:v>
                </c:pt>
                <c:pt idx="4">
                  <c:v>1.7641692920044738</c:v>
                </c:pt>
                <c:pt idx="5">
                  <c:v>1.8596904535050331</c:v>
                </c:pt>
                <c:pt idx="6">
                  <c:v>1.9552116150055923</c:v>
                </c:pt>
                <c:pt idx="7">
                  <c:v>2.0507327765061514</c:v>
                </c:pt>
                <c:pt idx="8">
                  <c:v>2.1462539380067107</c:v>
                </c:pt>
                <c:pt idx="9">
                  <c:v>2.24177509950727</c:v>
                </c:pt>
                <c:pt idx="10">
                  <c:v>2.337296261007829</c:v>
                </c:pt>
                <c:pt idx="11">
                  <c:v>2.4328174225083883</c:v>
                </c:pt>
                <c:pt idx="12">
                  <c:v>2.5283385840089476</c:v>
                </c:pt>
                <c:pt idx="13">
                  <c:v>2.623859745509507</c:v>
                </c:pt>
                <c:pt idx="14">
                  <c:v>2.7193809070100663</c:v>
                </c:pt>
                <c:pt idx="15">
                  <c:v>2.814902068510625</c:v>
                </c:pt>
                <c:pt idx="16">
                  <c:v>2.9104232300111845</c:v>
                </c:pt>
                <c:pt idx="17">
                  <c:v>3.005944391511744</c:v>
                </c:pt>
                <c:pt idx="18">
                  <c:v>3.1014655530123028</c:v>
                </c:pt>
                <c:pt idx="19">
                  <c:v>3.196986714512862</c:v>
                </c:pt>
                <c:pt idx="20">
                  <c:v>3.2925078760134214</c:v>
                </c:pt>
                <c:pt idx="21">
                  <c:v>3.3880290375139808</c:v>
                </c:pt>
                <c:pt idx="22">
                  <c:v>3.4835501990145397</c:v>
                </c:pt>
                <c:pt idx="23">
                  <c:v>3.579071360515099</c:v>
                </c:pt>
                <c:pt idx="24">
                  <c:v>3.6745925220156583</c:v>
                </c:pt>
                <c:pt idx="25">
                  <c:v>3.7701136835162177</c:v>
                </c:pt>
                <c:pt idx="26">
                  <c:v>3.865634845016777</c:v>
                </c:pt>
                <c:pt idx="27">
                  <c:v>3.961156006517336</c:v>
                </c:pt>
                <c:pt idx="28">
                  <c:v>4.056677168017895</c:v>
                </c:pt>
                <c:pt idx="29">
                  <c:v>4.152198329518455</c:v>
                </c:pt>
                <c:pt idx="30">
                  <c:v>4.247719491019014</c:v>
                </c:pt>
                <c:pt idx="31">
                  <c:v>4.343240652519572</c:v>
                </c:pt>
                <c:pt idx="32">
                  <c:v>4.438761814020133</c:v>
                </c:pt>
                <c:pt idx="33">
                  <c:v>4.534282975520691</c:v>
                </c:pt>
                <c:pt idx="34">
                  <c:v>4.629804137021251</c:v>
                </c:pt>
                <c:pt idx="35">
                  <c:v>4.72532529852181</c:v>
                </c:pt>
                <c:pt idx="36">
                  <c:v>4.820846460022369</c:v>
                </c:pt>
                <c:pt idx="37">
                  <c:v>4.916367621522928</c:v>
                </c:pt>
                <c:pt idx="38">
                  <c:v>5.011888783023487</c:v>
                </c:pt>
                <c:pt idx="39">
                  <c:v>5.107409944524047</c:v>
                </c:pt>
                <c:pt idx="40">
                  <c:v>5.2029311060246055</c:v>
                </c:pt>
                <c:pt idx="41">
                  <c:v>5.298452267525166</c:v>
                </c:pt>
                <c:pt idx="42">
                  <c:v>5.393973429025724</c:v>
                </c:pt>
                <c:pt idx="43">
                  <c:v>5.489494590526284</c:v>
                </c:pt>
                <c:pt idx="44">
                  <c:v>5.585015752026843</c:v>
                </c:pt>
                <c:pt idx="45">
                  <c:v>5.680536913527401</c:v>
                </c:pt>
                <c:pt idx="46">
                  <c:v>5.7760580750279615</c:v>
                </c:pt>
                <c:pt idx="47">
                  <c:v>5.87157923652852</c:v>
                </c:pt>
                <c:pt idx="48">
                  <c:v>5.96710039802908</c:v>
                </c:pt>
                <c:pt idx="49">
                  <c:v>6.062621559529639</c:v>
                </c:pt>
                <c:pt idx="50">
                  <c:v>6.158142721030199</c:v>
                </c:pt>
                <c:pt idx="51">
                  <c:v>6.253663882530757</c:v>
                </c:pt>
                <c:pt idx="52">
                  <c:v>6.349185044031318</c:v>
                </c:pt>
                <c:pt idx="53">
                  <c:v>6.444706205531876</c:v>
                </c:pt>
                <c:pt idx="54">
                  <c:v>6.5402273670324345</c:v>
                </c:pt>
                <c:pt idx="55">
                  <c:v>6.635748528532995</c:v>
                </c:pt>
                <c:pt idx="56">
                  <c:v>6.731269690033553</c:v>
                </c:pt>
                <c:pt idx="57">
                  <c:v>6.826790851534113</c:v>
                </c:pt>
                <c:pt idx="58">
                  <c:v>6.922312013034672</c:v>
                </c:pt>
                <c:pt idx="59">
                  <c:v>7.017833174535232</c:v>
                </c:pt>
                <c:pt idx="60">
                  <c:v>7.1133543360357905</c:v>
                </c:pt>
                <c:pt idx="61">
                  <c:v>7.208875497536349</c:v>
                </c:pt>
                <c:pt idx="62">
                  <c:v>7.304396659036909</c:v>
                </c:pt>
                <c:pt idx="63">
                  <c:v>7.399917820537468</c:v>
                </c:pt>
                <c:pt idx="64">
                  <c:v>7.495438982038028</c:v>
                </c:pt>
                <c:pt idx="65">
                  <c:v>7.590960143538586</c:v>
                </c:pt>
                <c:pt idx="66">
                  <c:v>7.6864813050391465</c:v>
                </c:pt>
                <c:pt idx="67">
                  <c:v>7.782002466539705</c:v>
                </c:pt>
                <c:pt idx="68">
                  <c:v>7.877523628040265</c:v>
                </c:pt>
                <c:pt idx="69">
                  <c:v>7.973044789540824</c:v>
                </c:pt>
                <c:pt idx="70">
                  <c:v>8.068565951041382</c:v>
                </c:pt>
                <c:pt idx="71">
                  <c:v>8.164087112541942</c:v>
                </c:pt>
                <c:pt idx="72">
                  <c:v>8.2596082740425</c:v>
                </c:pt>
                <c:pt idx="73">
                  <c:v>8.355129435543061</c:v>
                </c:pt>
                <c:pt idx="74">
                  <c:v>8.45065059704362</c:v>
                </c:pt>
                <c:pt idx="75">
                  <c:v>8.54617175854418</c:v>
                </c:pt>
                <c:pt idx="76">
                  <c:v>8.641692920044738</c:v>
                </c:pt>
                <c:pt idx="77">
                  <c:v>8.737214081545297</c:v>
                </c:pt>
                <c:pt idx="78">
                  <c:v>8.832735243045857</c:v>
                </c:pt>
                <c:pt idx="79">
                  <c:v>8.928256404546415</c:v>
                </c:pt>
                <c:pt idx="80">
                  <c:v>9.023777566046975</c:v>
                </c:pt>
                <c:pt idx="81">
                  <c:v>9.119298727547534</c:v>
                </c:pt>
                <c:pt idx="82">
                  <c:v>9.214819889048094</c:v>
                </c:pt>
                <c:pt idx="83">
                  <c:v>9.310341050548653</c:v>
                </c:pt>
                <c:pt idx="84">
                  <c:v>9.405862212049213</c:v>
                </c:pt>
                <c:pt idx="85">
                  <c:v>9.501383373549771</c:v>
                </c:pt>
                <c:pt idx="86">
                  <c:v>9.596904535050331</c:v>
                </c:pt>
                <c:pt idx="87">
                  <c:v>9.69242569655089</c:v>
                </c:pt>
                <c:pt idx="88">
                  <c:v>9.787946858051448</c:v>
                </c:pt>
                <c:pt idx="89">
                  <c:v>9.883468019552009</c:v>
                </c:pt>
                <c:pt idx="90">
                  <c:v>9.978989181052567</c:v>
                </c:pt>
                <c:pt idx="91">
                  <c:v>10.074510342553127</c:v>
                </c:pt>
                <c:pt idx="92">
                  <c:v>10.170031504053686</c:v>
                </c:pt>
                <c:pt idx="93">
                  <c:v>10.265552665554246</c:v>
                </c:pt>
                <c:pt idx="94">
                  <c:v>10.361073827054804</c:v>
                </c:pt>
                <c:pt idx="95">
                  <c:v>10.456594988555365</c:v>
                </c:pt>
                <c:pt idx="96">
                  <c:v>10.552116150055923</c:v>
                </c:pt>
                <c:pt idx="97">
                  <c:v>10.647637311556482</c:v>
                </c:pt>
                <c:pt idx="98">
                  <c:v>10.743158473057042</c:v>
                </c:pt>
                <c:pt idx="99">
                  <c:v>10.8386796345576</c:v>
                </c:pt>
                <c:pt idx="100">
                  <c:v>10.93420079605816</c:v>
                </c:pt>
                <c:pt idx="101">
                  <c:v>11.029721957558719</c:v>
                </c:pt>
                <c:pt idx="102">
                  <c:v>11.125243119059279</c:v>
                </c:pt>
                <c:pt idx="103">
                  <c:v>11.220764280559838</c:v>
                </c:pt>
                <c:pt idx="104">
                  <c:v>11.316285442060398</c:v>
                </c:pt>
                <c:pt idx="105">
                  <c:v>11.411806603560956</c:v>
                </c:pt>
                <c:pt idx="106">
                  <c:v>11.507327765061515</c:v>
                </c:pt>
                <c:pt idx="107">
                  <c:v>11.602848926562075</c:v>
                </c:pt>
                <c:pt idx="108">
                  <c:v>11.698370088062633</c:v>
                </c:pt>
                <c:pt idx="109">
                  <c:v>11.793891249563194</c:v>
                </c:pt>
                <c:pt idx="110">
                  <c:v>11.889412411063752</c:v>
                </c:pt>
                <c:pt idx="111">
                  <c:v>11.984933572564312</c:v>
                </c:pt>
                <c:pt idx="112">
                  <c:v>12.08045473406487</c:v>
                </c:pt>
                <c:pt idx="113">
                  <c:v>12.17597589556543</c:v>
                </c:pt>
                <c:pt idx="114">
                  <c:v>12.27149705706599</c:v>
                </c:pt>
                <c:pt idx="115">
                  <c:v>12.367018218566548</c:v>
                </c:pt>
                <c:pt idx="116">
                  <c:v>12.462539380067108</c:v>
                </c:pt>
                <c:pt idx="117">
                  <c:v>12.558060541567666</c:v>
                </c:pt>
                <c:pt idx="118">
                  <c:v>12.653581703068227</c:v>
                </c:pt>
                <c:pt idx="119">
                  <c:v>12.749102864568785</c:v>
                </c:pt>
                <c:pt idx="120">
                  <c:v>12.844624026069344</c:v>
                </c:pt>
                <c:pt idx="121">
                  <c:v>12.940145187569904</c:v>
                </c:pt>
                <c:pt idx="122">
                  <c:v>13.035666349070462</c:v>
                </c:pt>
                <c:pt idx="123">
                  <c:v>13.131187510571023</c:v>
                </c:pt>
                <c:pt idx="124">
                  <c:v>13.226708672071581</c:v>
                </c:pt>
                <c:pt idx="125">
                  <c:v>13.322229833572141</c:v>
                </c:pt>
                <c:pt idx="126">
                  <c:v>13.4177509950727</c:v>
                </c:pt>
                <c:pt idx="127">
                  <c:v>13.51327215657326</c:v>
                </c:pt>
                <c:pt idx="128">
                  <c:v>13.608793318073818</c:v>
                </c:pt>
                <c:pt idx="129">
                  <c:v>13.704314479574377</c:v>
                </c:pt>
                <c:pt idx="130">
                  <c:v>13.799835641074937</c:v>
                </c:pt>
                <c:pt idx="131">
                  <c:v>13.895356802575495</c:v>
                </c:pt>
                <c:pt idx="132">
                  <c:v>13.990877964076056</c:v>
                </c:pt>
                <c:pt idx="133">
                  <c:v>14.086399125576614</c:v>
                </c:pt>
                <c:pt idx="134">
                  <c:v>14.181920287077174</c:v>
                </c:pt>
                <c:pt idx="135">
                  <c:v>14.277441448577733</c:v>
                </c:pt>
                <c:pt idx="136">
                  <c:v>14.372962610078293</c:v>
                </c:pt>
                <c:pt idx="137">
                  <c:v>14.468483771578851</c:v>
                </c:pt>
                <c:pt idx="138">
                  <c:v>14.56400493307941</c:v>
                </c:pt>
                <c:pt idx="139">
                  <c:v>14.65952609457997</c:v>
                </c:pt>
                <c:pt idx="140">
                  <c:v>14.755047256080529</c:v>
                </c:pt>
                <c:pt idx="141">
                  <c:v>14.850568417581089</c:v>
                </c:pt>
                <c:pt idx="142">
                  <c:v>14.946089579081647</c:v>
                </c:pt>
                <c:pt idx="143">
                  <c:v>15.041610740582207</c:v>
                </c:pt>
                <c:pt idx="144">
                  <c:v>15.137131902082766</c:v>
                </c:pt>
                <c:pt idx="145">
                  <c:v>15.232653063583324</c:v>
                </c:pt>
                <c:pt idx="146">
                  <c:v>15.328174225083885</c:v>
                </c:pt>
                <c:pt idx="147">
                  <c:v>15.423695386584443</c:v>
                </c:pt>
                <c:pt idx="148">
                  <c:v>15.519216548085003</c:v>
                </c:pt>
                <c:pt idx="149">
                  <c:v>15.614737709585562</c:v>
                </c:pt>
                <c:pt idx="150">
                  <c:v>15.710258871086122</c:v>
                </c:pt>
                <c:pt idx="151">
                  <c:v>15.80578003258668</c:v>
                </c:pt>
                <c:pt idx="152">
                  <c:v>15.901301194087239</c:v>
                </c:pt>
                <c:pt idx="153">
                  <c:v>15.996822355587799</c:v>
                </c:pt>
                <c:pt idx="154">
                  <c:v>16.092343517088356</c:v>
                </c:pt>
                <c:pt idx="155">
                  <c:v>16.187864678588916</c:v>
                </c:pt>
                <c:pt idx="156">
                  <c:v>16.283385840089476</c:v>
                </c:pt>
                <c:pt idx="157">
                  <c:v>16.378907001590036</c:v>
                </c:pt>
                <c:pt idx="158">
                  <c:v>16.474428163090593</c:v>
                </c:pt>
                <c:pt idx="159">
                  <c:v>16.569949324591153</c:v>
                </c:pt>
                <c:pt idx="160">
                  <c:v>16.665470486091714</c:v>
                </c:pt>
                <c:pt idx="161">
                  <c:v>16.76099164759227</c:v>
                </c:pt>
                <c:pt idx="162">
                  <c:v>16.85651280909283</c:v>
                </c:pt>
                <c:pt idx="163">
                  <c:v>16.95203397059339</c:v>
                </c:pt>
                <c:pt idx="164">
                  <c:v>17.04755513209395</c:v>
                </c:pt>
                <c:pt idx="165">
                  <c:v>17.143076293594508</c:v>
                </c:pt>
                <c:pt idx="166">
                  <c:v>17.238597455095068</c:v>
                </c:pt>
                <c:pt idx="167">
                  <c:v>17.334118616595628</c:v>
                </c:pt>
                <c:pt idx="168">
                  <c:v>17.42963977809619</c:v>
                </c:pt>
                <c:pt idx="169">
                  <c:v>17.525160939596745</c:v>
                </c:pt>
                <c:pt idx="170">
                  <c:v>17.620682101097305</c:v>
                </c:pt>
                <c:pt idx="171">
                  <c:v>17.716203262597865</c:v>
                </c:pt>
                <c:pt idx="172">
                  <c:v>17.811724424098426</c:v>
                </c:pt>
                <c:pt idx="173">
                  <c:v>17.907245585598982</c:v>
                </c:pt>
                <c:pt idx="174">
                  <c:v>18.002766747099542</c:v>
                </c:pt>
                <c:pt idx="175">
                  <c:v>18.098287908600103</c:v>
                </c:pt>
                <c:pt idx="176">
                  <c:v>18.19380907010066</c:v>
                </c:pt>
                <c:pt idx="177">
                  <c:v>18.28933023160122</c:v>
                </c:pt>
                <c:pt idx="178">
                  <c:v>18.38485139310178</c:v>
                </c:pt>
                <c:pt idx="179">
                  <c:v>18.48037255460234</c:v>
                </c:pt>
                <c:pt idx="180">
                  <c:v>18.575893716102897</c:v>
                </c:pt>
                <c:pt idx="181">
                  <c:v>18.671414877603457</c:v>
                </c:pt>
                <c:pt idx="182">
                  <c:v>18.766936039104017</c:v>
                </c:pt>
                <c:pt idx="183">
                  <c:v>18.862457200604577</c:v>
                </c:pt>
                <c:pt idx="184">
                  <c:v>18.957978362105134</c:v>
                </c:pt>
                <c:pt idx="185">
                  <c:v>19.053499523605694</c:v>
                </c:pt>
                <c:pt idx="186">
                  <c:v>19.149020685106255</c:v>
                </c:pt>
                <c:pt idx="187">
                  <c:v>19.24454184660681</c:v>
                </c:pt>
              </c:numCache>
            </c:numRef>
          </c:xVal>
          <c:yVal>
            <c:numRef>
              <c:f>autarky!$O$16:$O$230</c:f>
              <c:numCache>
                <c:ptCount val="215"/>
                <c:pt idx="0">
                  <c:v>4.000000000000001</c:v>
                </c:pt>
                <c:pt idx="1">
                  <c:v>4.276455314880634</c:v>
                </c:pt>
                <c:pt idx="2">
                  <c:v>4.552910629761267</c:v>
                </c:pt>
                <c:pt idx="3">
                  <c:v>4.8293659446419</c:v>
                </c:pt>
                <c:pt idx="4">
                  <c:v>5.105821259522534</c:v>
                </c:pt>
                <c:pt idx="5">
                  <c:v>5.382276574403167</c:v>
                </c:pt>
                <c:pt idx="6">
                  <c:v>5.6587318892838</c:v>
                </c:pt>
                <c:pt idx="7">
                  <c:v>5.935187204164434</c:v>
                </c:pt>
                <c:pt idx="8">
                  <c:v>6.211642519045066</c:v>
                </c:pt>
                <c:pt idx="9">
                  <c:v>6.488097833925701</c:v>
                </c:pt>
                <c:pt idx="10">
                  <c:v>6.764553148806332</c:v>
                </c:pt>
                <c:pt idx="11">
                  <c:v>7.041008463686965</c:v>
                </c:pt>
                <c:pt idx="12">
                  <c:v>7.317463778567601</c:v>
                </c:pt>
                <c:pt idx="13">
                  <c:v>7.593919093448234</c:v>
                </c:pt>
                <c:pt idx="14">
                  <c:v>7.870374408328867</c:v>
                </c:pt>
                <c:pt idx="15">
                  <c:v>8.1468297232095</c:v>
                </c:pt>
                <c:pt idx="16">
                  <c:v>8.423285038090134</c:v>
                </c:pt>
                <c:pt idx="17">
                  <c:v>8.699740352970766</c:v>
                </c:pt>
                <c:pt idx="18">
                  <c:v>8.9761956678514</c:v>
                </c:pt>
                <c:pt idx="19">
                  <c:v>9.252650982732032</c:v>
                </c:pt>
                <c:pt idx="20">
                  <c:v>9.529106297612667</c:v>
                </c:pt>
                <c:pt idx="21">
                  <c:v>9.8055616124933</c:v>
                </c:pt>
                <c:pt idx="22">
                  <c:v>10.08201692737393</c:v>
                </c:pt>
                <c:pt idx="23">
                  <c:v>10.358472242254562</c:v>
                </c:pt>
                <c:pt idx="24">
                  <c:v>10.6349275571352</c:v>
                </c:pt>
                <c:pt idx="25">
                  <c:v>10.911382872015832</c:v>
                </c:pt>
                <c:pt idx="26">
                  <c:v>11.187838186896464</c:v>
                </c:pt>
                <c:pt idx="27">
                  <c:v>11.464293501777098</c:v>
                </c:pt>
                <c:pt idx="28">
                  <c:v>11.740748816657733</c:v>
                </c:pt>
                <c:pt idx="29">
                  <c:v>12.017204131538366</c:v>
                </c:pt>
                <c:pt idx="30">
                  <c:v>12.293659446419001</c:v>
                </c:pt>
                <c:pt idx="31">
                  <c:v>12.57011476129963</c:v>
                </c:pt>
                <c:pt idx="32">
                  <c:v>12.846570076180265</c:v>
                </c:pt>
                <c:pt idx="33">
                  <c:v>13.123025391060896</c:v>
                </c:pt>
                <c:pt idx="34">
                  <c:v>13.399480705941535</c:v>
                </c:pt>
                <c:pt idx="35">
                  <c:v>13.675936020822165</c:v>
                </c:pt>
                <c:pt idx="36">
                  <c:v>13.9523913357028</c:v>
                </c:pt>
                <c:pt idx="37">
                  <c:v>14.22884665058343</c:v>
                </c:pt>
                <c:pt idx="38">
                  <c:v>14.505301965464062</c:v>
                </c:pt>
                <c:pt idx="39">
                  <c:v>14.781757280344697</c:v>
                </c:pt>
                <c:pt idx="40">
                  <c:v>15.058212595225331</c:v>
                </c:pt>
                <c:pt idx="41">
                  <c:v>15.334667910105967</c:v>
                </c:pt>
                <c:pt idx="42">
                  <c:v>15.611123224986596</c:v>
                </c:pt>
                <c:pt idx="43">
                  <c:v>15.887578539867231</c:v>
                </c:pt>
                <c:pt idx="44">
                  <c:v>16.164033854747863</c:v>
                </c:pt>
                <c:pt idx="45">
                  <c:v>16.440489169628496</c:v>
                </c:pt>
                <c:pt idx="46">
                  <c:v>16.71694448450913</c:v>
                </c:pt>
                <c:pt idx="47">
                  <c:v>16.99339979938976</c:v>
                </c:pt>
                <c:pt idx="48">
                  <c:v>17.2698551142704</c:v>
                </c:pt>
                <c:pt idx="49">
                  <c:v>17.546310429151024</c:v>
                </c:pt>
                <c:pt idx="50">
                  <c:v>17.822765744031667</c:v>
                </c:pt>
                <c:pt idx="51">
                  <c:v>18.099221058912295</c:v>
                </c:pt>
                <c:pt idx="52">
                  <c:v>18.375676373792935</c:v>
                </c:pt>
                <c:pt idx="53">
                  <c:v>18.652131688673567</c:v>
                </c:pt>
                <c:pt idx="54">
                  <c:v>18.928587003554195</c:v>
                </c:pt>
                <c:pt idx="55">
                  <c:v>19.205042318434835</c:v>
                </c:pt>
                <c:pt idx="56">
                  <c:v>19.481497633315463</c:v>
                </c:pt>
                <c:pt idx="57">
                  <c:v>19.7579529481961</c:v>
                </c:pt>
                <c:pt idx="58">
                  <c:v>20.03440826307673</c:v>
                </c:pt>
                <c:pt idx="59">
                  <c:v>20.31086357795737</c:v>
                </c:pt>
                <c:pt idx="60">
                  <c:v>20.58731889283799</c:v>
                </c:pt>
                <c:pt idx="61">
                  <c:v>20.86377420771863</c:v>
                </c:pt>
                <c:pt idx="62">
                  <c:v>21.140229522599267</c:v>
                </c:pt>
                <c:pt idx="63">
                  <c:v>21.41668483747989</c:v>
                </c:pt>
                <c:pt idx="64">
                  <c:v>21.69314015236053</c:v>
                </c:pt>
                <c:pt idx="65">
                  <c:v>21.969595467241163</c:v>
                </c:pt>
                <c:pt idx="66">
                  <c:v>22.2460507821218</c:v>
                </c:pt>
                <c:pt idx="67">
                  <c:v>22.522506097002427</c:v>
                </c:pt>
                <c:pt idx="68">
                  <c:v>22.798961411883067</c:v>
                </c:pt>
                <c:pt idx="69">
                  <c:v>23.0754167267637</c:v>
                </c:pt>
                <c:pt idx="70">
                  <c:v>23.35187204164433</c:v>
                </c:pt>
                <c:pt idx="71">
                  <c:v>23.628327356524967</c:v>
                </c:pt>
                <c:pt idx="72">
                  <c:v>23.904782671405595</c:v>
                </c:pt>
                <c:pt idx="73">
                  <c:v>24.18123798628623</c:v>
                </c:pt>
                <c:pt idx="74">
                  <c:v>24.457693301166863</c:v>
                </c:pt>
                <c:pt idx="75">
                  <c:v>24.7341486160475</c:v>
                </c:pt>
                <c:pt idx="76">
                  <c:v>25.010603930928127</c:v>
                </c:pt>
                <c:pt idx="77">
                  <c:v>25.28705924580876</c:v>
                </c:pt>
                <c:pt idx="78">
                  <c:v>25.5635145606894</c:v>
                </c:pt>
                <c:pt idx="79">
                  <c:v>25.839969875570027</c:v>
                </c:pt>
                <c:pt idx="80">
                  <c:v>26.116425190450663</c:v>
                </c:pt>
                <c:pt idx="81">
                  <c:v>26.39288050533129</c:v>
                </c:pt>
                <c:pt idx="82">
                  <c:v>26.66933582021193</c:v>
                </c:pt>
                <c:pt idx="83">
                  <c:v>26.94579113509256</c:v>
                </c:pt>
                <c:pt idx="84">
                  <c:v>27.2222464499732</c:v>
                </c:pt>
                <c:pt idx="85">
                  <c:v>27.498701764853827</c:v>
                </c:pt>
                <c:pt idx="86">
                  <c:v>27.77515707973447</c:v>
                </c:pt>
                <c:pt idx="87">
                  <c:v>28.0516123946151</c:v>
                </c:pt>
                <c:pt idx="88">
                  <c:v>28.32806770949573</c:v>
                </c:pt>
                <c:pt idx="89">
                  <c:v>28.604523024376363</c:v>
                </c:pt>
                <c:pt idx="90">
                  <c:v>28.880978339257</c:v>
                </c:pt>
                <c:pt idx="91">
                  <c:v>29.157433654137634</c:v>
                </c:pt>
                <c:pt idx="92">
                  <c:v>29.43388896901826</c:v>
                </c:pt>
                <c:pt idx="93">
                  <c:v>29.7103442838989</c:v>
                </c:pt>
                <c:pt idx="94">
                  <c:v>29.98679959877953</c:v>
                </c:pt>
                <c:pt idx="95">
                  <c:v>30.263254913660163</c:v>
                </c:pt>
                <c:pt idx="96">
                  <c:v>30.539710228540798</c:v>
                </c:pt>
                <c:pt idx="97">
                  <c:v>30.816165543421427</c:v>
                </c:pt>
                <c:pt idx="98">
                  <c:v>31.092620858302062</c:v>
                </c:pt>
                <c:pt idx="99">
                  <c:v>31.369076173182695</c:v>
                </c:pt>
                <c:pt idx="100">
                  <c:v>31.645531488063327</c:v>
                </c:pt>
                <c:pt idx="101">
                  <c:v>31.921986802943966</c:v>
                </c:pt>
                <c:pt idx="102">
                  <c:v>32.1984421178246</c:v>
                </c:pt>
                <c:pt idx="103">
                  <c:v>32.47489743270523</c:v>
                </c:pt>
                <c:pt idx="104">
                  <c:v>32.75135274758587</c:v>
                </c:pt>
                <c:pt idx="105">
                  <c:v>33.0278080624665</c:v>
                </c:pt>
                <c:pt idx="106">
                  <c:v>33.30426337734713</c:v>
                </c:pt>
                <c:pt idx="107">
                  <c:v>33.58071869222776</c:v>
                </c:pt>
                <c:pt idx="108">
                  <c:v>33.85717400710839</c:v>
                </c:pt>
                <c:pt idx="109">
                  <c:v>34.13362932198903</c:v>
                </c:pt>
                <c:pt idx="110">
                  <c:v>34.41008463686967</c:v>
                </c:pt>
                <c:pt idx="111">
                  <c:v>34.6865399517503</c:v>
                </c:pt>
                <c:pt idx="112">
                  <c:v>34.962995266630934</c:v>
                </c:pt>
                <c:pt idx="113">
                  <c:v>35.239450581511555</c:v>
                </c:pt>
                <c:pt idx="114">
                  <c:v>35.51590589639219</c:v>
                </c:pt>
                <c:pt idx="115">
                  <c:v>35.79236121127283</c:v>
                </c:pt>
                <c:pt idx="116">
                  <c:v>36.06881652615346</c:v>
                </c:pt>
                <c:pt idx="117">
                  <c:v>36.3452718410341</c:v>
                </c:pt>
                <c:pt idx="118">
                  <c:v>36.62172715591473</c:v>
                </c:pt>
                <c:pt idx="119">
                  <c:v>36.89818247079536</c:v>
                </c:pt>
                <c:pt idx="120">
                  <c:v>37.17463778567599</c:v>
                </c:pt>
                <c:pt idx="121">
                  <c:v>37.45109310055663</c:v>
                </c:pt>
                <c:pt idx="122">
                  <c:v>37.72754841543726</c:v>
                </c:pt>
                <c:pt idx="123">
                  <c:v>38.00400373031789</c:v>
                </c:pt>
                <c:pt idx="124">
                  <c:v>38.280459045198526</c:v>
                </c:pt>
                <c:pt idx="125">
                  <c:v>38.55691436007916</c:v>
                </c:pt>
                <c:pt idx="126">
                  <c:v>38.8333696749598</c:v>
                </c:pt>
                <c:pt idx="127">
                  <c:v>39.10982498984043</c:v>
                </c:pt>
                <c:pt idx="128">
                  <c:v>39.38628030472107</c:v>
                </c:pt>
                <c:pt idx="129">
                  <c:v>39.66273561960168</c:v>
                </c:pt>
                <c:pt idx="130">
                  <c:v>39.939190934482326</c:v>
                </c:pt>
                <c:pt idx="131">
                  <c:v>40.215646249362955</c:v>
                </c:pt>
                <c:pt idx="132">
                  <c:v>40.49210156424359</c:v>
                </c:pt>
                <c:pt idx="133">
                  <c:v>40.76855687912422</c:v>
                </c:pt>
                <c:pt idx="134">
                  <c:v>41.04501219400487</c:v>
                </c:pt>
                <c:pt idx="135">
                  <c:v>41.3214675088855</c:v>
                </c:pt>
                <c:pt idx="136">
                  <c:v>41.59792282376613</c:v>
                </c:pt>
                <c:pt idx="137">
                  <c:v>41.874378138646755</c:v>
                </c:pt>
                <c:pt idx="138">
                  <c:v>42.15083345352738</c:v>
                </c:pt>
                <c:pt idx="139">
                  <c:v>42.42728876840803</c:v>
                </c:pt>
                <c:pt idx="140">
                  <c:v>42.703744083288655</c:v>
                </c:pt>
                <c:pt idx="141">
                  <c:v>42.9801993981693</c:v>
                </c:pt>
                <c:pt idx="142">
                  <c:v>43.25665471304992</c:v>
                </c:pt>
                <c:pt idx="143">
                  <c:v>43.53311002793056</c:v>
                </c:pt>
                <c:pt idx="144">
                  <c:v>43.8095653428112</c:v>
                </c:pt>
                <c:pt idx="145">
                  <c:v>44.086020657691826</c:v>
                </c:pt>
                <c:pt idx="146">
                  <c:v>44.36247597257247</c:v>
                </c:pt>
                <c:pt idx="147">
                  <c:v>44.63893128745309</c:v>
                </c:pt>
                <c:pt idx="148">
                  <c:v>44.91538660233373</c:v>
                </c:pt>
                <c:pt idx="149">
                  <c:v>45.19184191721436</c:v>
                </c:pt>
                <c:pt idx="150">
                  <c:v>45.468297232095</c:v>
                </c:pt>
                <c:pt idx="151">
                  <c:v>45.74475254697562</c:v>
                </c:pt>
                <c:pt idx="152">
                  <c:v>46.02120786185626</c:v>
                </c:pt>
                <c:pt idx="153">
                  <c:v>46.29766317673689</c:v>
                </c:pt>
                <c:pt idx="154">
                  <c:v>46.57411849161752</c:v>
                </c:pt>
                <c:pt idx="155">
                  <c:v>46.850573806498154</c:v>
                </c:pt>
                <c:pt idx="156">
                  <c:v>47.12702912137879</c:v>
                </c:pt>
                <c:pt idx="157">
                  <c:v>47.40348443625943</c:v>
                </c:pt>
                <c:pt idx="158">
                  <c:v>47.67993975114005</c:v>
                </c:pt>
                <c:pt idx="159">
                  <c:v>47.9563950660207</c:v>
                </c:pt>
                <c:pt idx="160">
                  <c:v>48.232850380901326</c:v>
                </c:pt>
                <c:pt idx="161">
                  <c:v>48.509305695781954</c:v>
                </c:pt>
                <c:pt idx="162">
                  <c:v>48.78576101066259</c:v>
                </c:pt>
                <c:pt idx="163">
                  <c:v>49.062216325543226</c:v>
                </c:pt>
                <c:pt idx="164">
                  <c:v>49.338671640423854</c:v>
                </c:pt>
                <c:pt idx="165">
                  <c:v>49.61512695530448</c:v>
                </c:pt>
                <c:pt idx="166">
                  <c:v>49.891582270185125</c:v>
                </c:pt>
                <c:pt idx="167">
                  <c:v>50.168037585065754</c:v>
                </c:pt>
                <c:pt idx="168">
                  <c:v>50.4444928999464</c:v>
                </c:pt>
                <c:pt idx="169">
                  <c:v>50.720948214827025</c:v>
                </c:pt>
                <c:pt idx="170">
                  <c:v>50.997403529707654</c:v>
                </c:pt>
                <c:pt idx="171">
                  <c:v>51.2738588445883</c:v>
                </c:pt>
                <c:pt idx="172">
                  <c:v>51.55031415946893</c:v>
                </c:pt>
                <c:pt idx="173">
                  <c:v>51.82676947434955</c:v>
                </c:pt>
                <c:pt idx="174">
                  <c:v>52.10322478923018</c:v>
                </c:pt>
                <c:pt idx="175">
                  <c:v>52.379680104110825</c:v>
                </c:pt>
                <c:pt idx="176">
                  <c:v>52.656135418991454</c:v>
                </c:pt>
                <c:pt idx="177">
                  <c:v>52.93259073387208</c:v>
                </c:pt>
                <c:pt idx="178">
                  <c:v>53.209046048752725</c:v>
                </c:pt>
                <c:pt idx="179">
                  <c:v>53.48550136363336</c:v>
                </c:pt>
                <c:pt idx="180">
                  <c:v>53.76195667851399</c:v>
                </c:pt>
                <c:pt idx="181">
                  <c:v>54.038411993394625</c:v>
                </c:pt>
                <c:pt idx="182">
                  <c:v>54.314867308275254</c:v>
                </c:pt>
                <c:pt idx="183">
                  <c:v>54.59132262315589</c:v>
                </c:pt>
                <c:pt idx="184">
                  <c:v>54.867777938036525</c:v>
                </c:pt>
                <c:pt idx="185">
                  <c:v>55.144233252917154</c:v>
                </c:pt>
                <c:pt idx="186">
                  <c:v>55.42068856779779</c:v>
                </c:pt>
                <c:pt idx="187">
                  <c:v>55.697143882678425</c:v>
                </c:pt>
              </c:numCache>
            </c:numRef>
          </c:yVal>
          <c:smooth val="0"/>
        </c:ser>
        <c:axId val="53094271"/>
        <c:axId val="8086392"/>
      </c:scatterChart>
      <c:valAx>
        <c:axId val="53094271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6392"/>
        <c:crosses val="autoZero"/>
        <c:crossBetween val="midCat"/>
        <c:dispUnits/>
        <c:majorUnit val="1"/>
      </c:valAx>
      <c:valAx>
        <c:axId val="8086392"/>
        <c:scaling>
          <c:orientation val="minMax"/>
          <c:max val="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4271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output and value of output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255"/>
          <c:w val="0.98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autarky!$M$12:$M$230</c:f>
              <c:numCache>
                <c:ptCount val="219"/>
                <c:pt idx="4">
                  <c:v>39.466073733783645</c:v>
                </c:pt>
                <c:pt idx="5">
                  <c:v>32.296248772782114</c:v>
                </c:pt>
                <c:pt idx="6">
                  <c:v>26.763106380926516</c:v>
                </c:pt>
                <c:pt idx="7">
                  <c:v>22.42505676915161</c:v>
                </c:pt>
                <c:pt idx="8">
                  <c:v>18.976105010878758</c:v>
                </c:pt>
                <c:pt idx="9">
                  <c:v>16.199658699824212</c:v>
                </c:pt>
                <c:pt idx="10">
                  <c:v>13.939479074864598</c:v>
                </c:pt>
                <c:pt idx="11">
                  <c:v>12.080937335424487</c:v>
                </c:pt>
                <c:pt idx="12">
                  <c:v>10.538639161994896</c:v>
                </c:pt>
                <c:pt idx="13">
                  <c:v>9.248083174369627</c:v>
                </c:pt>
                <c:pt idx="14">
                  <c:v>8.159932323415635</c:v>
                </c:pt>
                <c:pt idx="15">
                  <c:v>7.236012323475355</c:v>
                </c:pt>
                <c:pt idx="16">
                  <c:v>6.4464727747390445</c:v>
                </c:pt>
                <c:pt idx="17">
                  <c:v>5.767744311266109</c:v>
                </c:pt>
                <c:pt idx="18">
                  <c:v>5.181049216127375</c:v>
                </c:pt>
                <c:pt idx="19">
                  <c:v>4.671302364525398</c:v>
                </c:pt>
                <c:pt idx="20">
                  <c:v>4.226291082420724</c:v>
                </c:pt>
                <c:pt idx="21">
                  <c:v>3.8360567509057413</c:v>
                </c:pt>
                <c:pt idx="22">
                  <c:v>3.4924239991549038</c:v>
                </c:pt>
                <c:pt idx="23">
                  <c:v>3.1886390121966577</c:v>
                </c:pt>
                <c:pt idx="24">
                  <c:v>2.9190893084590375</c:v>
                </c:pt>
                <c:pt idx="25">
                  <c:v>2.6790849103319236</c:v>
                </c:pt>
                <c:pt idx="26">
                  <c:v>2.464686181132737</c:v>
                </c:pt>
                <c:pt idx="27">
                  <c:v>2.2725674245807426</c:v>
                </c:pt>
                <c:pt idx="28">
                  <c:v>2.0999081018061925</c:v>
                </c:pt>
                <c:pt idx="29">
                  <c:v>1.9443055309929784</c:v>
                </c:pt>
                <c:pt idx="30">
                  <c:v>1.8037044123535972</c:v>
                </c:pt>
                <c:pt idx="31">
                  <c:v>1.6763396165067976</c:v>
                </c:pt>
                <c:pt idx="32">
                  <c:v>1.560689492848096</c:v>
                </c:pt>
                <c:pt idx="33">
                  <c:v>1.4554375707853715</c:v>
                </c:pt>
                <c:pt idx="34">
                  <c:v>1.3594409940650394</c:v>
                </c:pt>
                <c:pt idx="35">
                  <c:v>1.2717043852535466</c:v>
                </c:pt>
                <c:pt idx="36">
                  <c:v>1.1913581116707306</c:v>
                </c:pt>
                <c:pt idx="37">
                  <c:v>1.1176401361265127</c:v>
                </c:pt>
                <c:pt idx="38">
                  <c:v>1.0498808007578073</c:v>
                </c:pt>
                <c:pt idx="39">
                  <c:v>0.9874900212888991</c:v>
                </c:pt>
                <c:pt idx="40">
                  <c:v>0.9299464705124896</c:v>
                </c:pt>
                <c:pt idx="41">
                  <c:v>0.8767884100061807</c:v>
                </c:pt>
                <c:pt idx="42">
                  <c:v>0.8276058928265551</c:v>
                </c:pt>
                <c:pt idx="43">
                  <c:v>0.7820341107904274</c:v>
                </c:pt>
                <c:pt idx="44">
                  <c:v>0.7397477007400248</c:v>
                </c:pt>
                <c:pt idx="45">
                  <c:v>0.7004558570362813</c:v>
                </c:pt>
                <c:pt idx="46">
                  <c:v>0.6638981240889275</c:v>
                </c:pt>
                <c:pt idx="47">
                  <c:v>0.6298407643019597</c:v>
                </c:pt>
                <c:pt idx="48">
                  <c:v>0.598073614395791</c:v>
                </c:pt>
                <c:pt idx="49">
                  <c:v>0.5684073574534336</c:v>
                </c:pt>
                <c:pt idx="50">
                  <c:v>0.5406711498512562</c:v>
                </c:pt>
                <c:pt idx="51">
                  <c:v>0.5147105519690343</c:v>
                </c:pt>
                <c:pt idx="52">
                  <c:v>0.4903857196220406</c:v>
                </c:pt>
                <c:pt idx="53">
                  <c:v>0.4675698198335117</c:v>
                </c:pt>
                <c:pt idx="54">
                  <c:v>0.44614764012032265</c:v>
                </c:pt>
                <c:pt idx="55">
                  <c:v>0.426014365100468</c:v>
                </c:pt>
                <c:pt idx="56">
                  <c:v>0.40707449811124174</c:v>
                </c:pt>
                <c:pt idx="57">
                  <c:v>0.38924090878422324</c:v>
                </c:pt>
                <c:pt idx="58">
                  <c:v>0.3724339902648302</c:v>
                </c:pt>
                <c:pt idx="59">
                  <c:v>0.3565809120781127</c:v>
                </c:pt>
                <c:pt idx="60">
                  <c:v>0.34161495660034935</c:v>
                </c:pt>
                <c:pt idx="61">
                  <c:v>0.3274749287568559</c:v>
                </c:pt>
                <c:pt idx="62">
                  <c:v>0.31410462997868766</c:v>
                </c:pt>
                <c:pt idx="63">
                  <c:v>0.3014523886546537</c:v>
                </c:pt>
                <c:pt idx="64">
                  <c:v>0.28947064034342945</c:v>
                </c:pt>
                <c:pt idx="65">
                  <c:v>0.2781155518910251</c:v>
                </c:pt>
                <c:pt idx="66">
                  <c:v>0.267346684354383</c:v>
                </c:pt>
                <c:pt idx="67">
                  <c:v>0.2571266902815098</c:v>
                </c:pt>
                <c:pt idx="68">
                  <c:v>0.24742104145828506</c:v>
                </c:pt>
                <c:pt idx="69">
                  <c:v>0.23819778371535294</c:v>
                </c:pt>
                <c:pt idx="70">
                  <c:v>0.22942731580651488</c:v>
                </c:pt>
                <c:pt idx="71">
                  <c:v>0.22108218973233604</c:v>
                </c:pt>
                <c:pt idx="72">
                  <c:v>0.21313693019722518</c:v>
                </c:pt>
                <c:pt idx="73">
                  <c:v>0.2055678711618588</c:v>
                </c:pt>
                <c:pt idx="74">
                  <c:v>0.19835300769121567</c:v>
                </c:pt>
                <c:pt idx="75">
                  <c:v>0.1914718615065745</c:v>
                </c:pt>
                <c:pt idx="76">
                  <c:v>0.1849053588317462</c:v>
                </c:pt>
                <c:pt idx="77">
                  <c:v>0.17863571928311955</c:v>
                </c:pt>
                <c:pt idx="78">
                  <c:v>0.17264635469282943</c:v>
                </c:pt>
                <c:pt idx="79">
                  <c:v>0.1669217768770911</c:v>
                </c:pt>
                <c:pt idx="80">
                  <c:v>0.16144751346973835</c:v>
                </c:pt>
                <c:pt idx="81">
                  <c:v>0.1562100310361352</c:v>
                </c:pt>
                <c:pt idx="82">
                  <c:v>0.15119666476658644</c:v>
                </c:pt>
                <c:pt idx="83">
                  <c:v>0.14639555412254437</c:v>
                </c:pt>
                <c:pt idx="84">
                  <c:v>0.14179558387453886</c:v>
                </c:pt>
                <c:pt idx="85">
                  <c:v>0.13738633002891001</c:v>
                </c:pt>
                <c:pt idx="86">
                  <c:v>0.133158010192006</c:v>
                </c:pt>
                <c:pt idx="87">
                  <c:v>0.12910143796633958</c:v>
                </c:pt>
                <c:pt idx="88">
                  <c:v>0.12520798101395214</c:v>
                </c:pt>
                <c:pt idx="89">
                  <c:v>0.121469522458535</c:v>
                </c:pt>
                <c:pt idx="90">
                  <c:v>0.11787842533021853</c:v>
                </c:pt>
                <c:pt idx="91">
                  <c:v>0.11442749978583297</c:v>
                </c:pt>
                <c:pt idx="92">
                  <c:v>0.11110997286326052</c:v>
                </c:pt>
                <c:pt idx="93">
                  <c:v>0.10791946055160287</c:v>
                </c:pt>
                <c:pt idx="94">
                  <c:v>0.10484994197957848</c:v>
                </c:pt>
                <c:pt idx="95">
                  <c:v>0.10189573554311919</c:v>
                </c:pt>
                <c:pt idx="96">
                  <c:v>0.099051476809793</c:v>
                </c:pt>
                <c:pt idx="97">
                  <c:v>0.0963120980526446</c:v>
                </c:pt>
                <c:pt idx="98">
                  <c:v>0.0936728092795121</c:v>
                </c:pt>
                <c:pt idx="99">
                  <c:v>0.09112908063599734</c:v>
                </c:pt>
                <c:pt idx="100">
                  <c:v>0.08867662607119896</c:v>
                </c:pt>
                <c:pt idx="101">
                  <c:v>0.0863113881651705</c:v>
                </c:pt>
                <c:pt idx="102">
                  <c:v>0.08402952402597376</c:v>
                </c:pt>
                <c:pt idx="103">
                  <c:v>0.08182739217224144</c:v>
                </c:pt>
                <c:pt idx="104">
                  <c:v>0.07970154032444562</c:v>
                </c:pt>
                <c:pt idx="105">
                  <c:v>0.0776486940346626</c:v>
                </c:pt>
                <c:pt idx="106">
                  <c:v>0.07566574609059826</c:v>
                </c:pt>
                <c:pt idx="107">
                  <c:v>0.07374974663506347</c:v>
                </c:pt>
                <c:pt idx="108">
                  <c:v>0.07189789394700653</c:v>
                </c:pt>
                <c:pt idx="109">
                  <c:v>0.0701075258346865</c:v>
                </c:pt>
                <c:pt idx="110">
                  <c:v>0.06837611159563632</c:v>
                </c:pt>
                <c:pt idx="111">
                  <c:v>0.06670124450176887</c:v>
                </c:pt>
                <c:pt idx="112">
                  <c:v>0.06508063477135098</c:v>
                </c:pt>
                <c:pt idx="113">
                  <c:v>0.06351210299264512</c:v>
                </c:pt>
                <c:pt idx="114">
                  <c:v>0.06199357396682385</c:v>
                </c:pt>
                <c:pt idx="115">
                  <c:v>0.060523070940323186</c:v>
                </c:pt>
                <c:pt idx="116">
                  <c:v>0.059098710199141674</c:v>
                </c:pt>
                <c:pt idx="117">
                  <c:v>0.05771869599973066</c:v>
                </c:pt>
                <c:pt idx="118">
                  <c:v>0.0563813158130808</c:v>
                </c:pt>
                <c:pt idx="119">
                  <c:v>0.05508493586040188</c:v>
                </c:pt>
                <c:pt idx="120">
                  <c:v>0.05382799692043582</c:v>
                </c:pt>
                <c:pt idx="121">
                  <c:v>0.05260901038995088</c:v>
                </c:pt>
                <c:pt idx="122">
                  <c:v>0.051426554580344855</c:v>
                </c:pt>
                <c:pt idx="123">
                  <c:v>0.05027927123455756</c:v>
                </c:pt>
                <c:pt idx="124">
                  <c:v>0.04916586224965605</c:v>
                </c:pt>
                <c:pt idx="125">
                  <c:v>0.04808508659153123</c:v>
                </c:pt>
                <c:pt idx="126">
                  <c:v>0.04703575738912856</c:v>
                </c:pt>
                <c:pt idx="127">
                  <c:v>0.04601673919654537</c:v>
                </c:pt>
                <c:pt idx="128">
                  <c:v>0.045026945412163205</c:v>
                </c:pt>
                <c:pt idx="129">
                  <c:v>0.04406533584475415</c:v>
                </c:pt>
                <c:pt idx="130">
                  <c:v>0.04313091441721263</c:v>
                </c:pt>
                <c:pt idx="131">
                  <c:v>0.04222272699921837</c:v>
                </c:pt>
                <c:pt idx="132">
                  <c:v>0.041339859360744045</c:v>
                </c:pt>
                <c:pt idx="133">
                  <c:v>0.04048143523887915</c:v>
                </c:pt>
                <c:pt idx="134">
                  <c:v>0.03964661451096087</c:v>
                </c:pt>
                <c:pt idx="135">
                  <c:v>0.03883459146747921</c:v>
                </c:pt>
                <c:pt idx="136">
                  <c:v>0.038044593178668505</c:v>
                </c:pt>
                <c:pt idx="137">
                  <c:v>0.037275877949106195</c:v>
                </c:pt>
                <c:pt idx="138">
                  <c:v>0.036527733855020166</c:v>
                </c:pt>
                <c:pt idx="139">
                  <c:v>0.035799477359358</c:v>
                </c:pt>
                <c:pt idx="140">
                  <c:v>0.0350904519999979</c:v>
                </c:pt>
                <c:pt idx="141">
                  <c:v>0.03440002714678445</c:v>
                </c:pt>
                <c:pt idx="142">
                  <c:v>0.033727596823353</c:v>
                </c:pt>
                <c:pt idx="143">
                  <c:v>0.033072578589968295</c:v>
                </c:pt>
                <c:pt idx="144">
                  <c:v>0.032434412483845494</c:v>
                </c:pt>
                <c:pt idx="145">
                  <c:v>0.03181256001364756</c:v>
                </c:pt>
                <c:pt idx="146">
                  <c:v>0.031206503205062505</c:v>
                </c:pt>
                <c:pt idx="147">
                  <c:v>0.03061574369456002</c:v>
                </c:pt>
                <c:pt idx="148">
                  <c:v>0.030039801868608527</c:v>
                </c:pt>
                <c:pt idx="149">
                  <c:v>0.029478216045802825</c:v>
                </c:pt>
                <c:pt idx="150">
                  <c:v>0.028930541699511154</c:v>
                </c:pt>
                <c:pt idx="151">
                  <c:v>0.028396350718796988</c:v>
                </c:pt>
                <c:pt idx="152">
                  <c:v>0.027875230705508406</c:v>
                </c:pt>
                <c:pt idx="153">
                  <c:v>0.02736678430555619</c:v>
                </c:pt>
                <c:pt idx="154">
                  <c:v>0.026870628572521024</c:v>
                </c:pt>
                <c:pt idx="155">
                  <c:v>0.026386394361842244</c:v>
                </c:pt>
                <c:pt idx="156">
                  <c:v>0.02591372575394455</c:v>
                </c:pt>
                <c:pt idx="157">
                  <c:v>0.025452279504756953</c:v>
                </c:pt>
                <c:pt idx="158">
                  <c:v>0.025001724522169422</c:v>
                </c:pt>
                <c:pt idx="159">
                  <c:v>0.024561741367057556</c:v>
                </c:pt>
                <c:pt idx="160">
                  <c:v>0.024132021777586415</c:v>
                </c:pt>
                <c:pt idx="161">
                  <c:v>0.023712268215578137</c:v>
                </c:pt>
                <c:pt idx="162">
                  <c:v>0.023302193433799186</c:v>
                </c:pt>
                <c:pt idx="163">
                  <c:v>0.022901520063087974</c:v>
                </c:pt>
                <c:pt idx="164">
                  <c:v>0.02250998021830517</c:v>
                </c:pt>
                <c:pt idx="165">
                  <c:v>0.022127315122147058</c:v>
                </c:pt>
                <c:pt idx="166">
                  <c:v>0.02175327474591566</c:v>
                </c:pt>
                <c:pt idx="167">
                  <c:v>0.021387617466391156</c:v>
                </c:pt>
                <c:pt idx="168">
                  <c:v>0.02103010973799858</c:v>
                </c:pt>
                <c:pt idx="169">
                  <c:v>0.020680525779506468</c:v>
                </c:pt>
                <c:pt idx="170">
                  <c:v>0.020338647274536527</c:v>
                </c:pt>
                <c:pt idx="171">
                  <c:v>0.020004263085203474</c:v>
                </c:pt>
                <c:pt idx="172">
                  <c:v>0.019677168978240622</c:v>
                </c:pt>
                <c:pt idx="173">
                  <c:v>0.019357167363002335</c:v>
                </c:pt>
                <c:pt idx="174">
                  <c:v>0.01904406704076688</c:v>
                </c:pt>
                <c:pt idx="175">
                  <c:v>0.018737682964794517</c:v>
                </c:pt>
                <c:pt idx="176">
                  <c:v>0.018437836010624178</c:v>
                </c:pt>
                <c:pt idx="177">
                  <c:v>0.018144352756120134</c:v>
                </c:pt>
                <c:pt idx="178">
                  <c:v>0.017857065270805383</c:v>
                </c:pt>
                <c:pt idx="179">
                  <c:v>0.01757581091404303</c:v>
                </c:pt>
                <c:pt idx="180">
                  <c:v>0.01730043214164971</c:v>
                </c:pt>
                <c:pt idx="181">
                  <c:v>0.01703077632054681</c:v>
                </c:pt>
                <c:pt idx="182">
                  <c:v>0.016766695551075687</c:v>
                </c:pt>
                <c:pt idx="183">
                  <c:v>0.016508046496622075</c:v>
                </c:pt>
                <c:pt idx="184">
                  <c:v>0.016254690220213197</c:v>
                </c:pt>
                <c:pt idx="185">
                  <c:v>0.016006492027768212</c:v>
                </c:pt>
                <c:pt idx="186">
                  <c:v>0.01576332131769882</c:v>
                </c:pt>
                <c:pt idx="187">
                  <c:v>0.01552505143657196</c:v>
                </c:pt>
                <c:pt idx="188">
                  <c:v>0.015291559540561148</c:v>
                </c:pt>
                <c:pt idx="189">
                  <c:v>0.015062726462426589</c:v>
                </c:pt>
                <c:pt idx="190">
                  <c:v>0.014838436583777152</c:v>
                </c:pt>
                <c:pt idx="191">
                  <c:v>0.014618577712379309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autarky!$N$12:$N$230</c:f>
              <c:numCache>
                <c:ptCount val="219"/>
                <c:pt idx="4">
                  <c:v>27.272727272727273</c:v>
                </c:pt>
                <c:pt idx="5">
                  <c:v>23.860562373608957</c:v>
                </c:pt>
                <c:pt idx="6">
                  <c:v>21.050882211070643</c:v>
                </c:pt>
                <c:pt idx="7">
                  <c:v>18.709764527144493</c:v>
                </c:pt>
                <c:pt idx="8">
                  <c:v>16.738530871022263</c:v>
                </c:pt>
                <c:pt idx="9">
                  <c:v>15.06317531705142</c:v>
                </c:pt>
                <c:pt idx="10">
                  <c:v>13.627315697151335</c:v>
                </c:pt>
                <c:pt idx="11">
                  <c:v>12.387387082335943</c:v>
                </c:pt>
                <c:pt idx="12">
                  <c:v>11.309297901331643</c:v>
                </c:pt>
                <c:pt idx="13">
                  <c:v>10.366061289236992</c:v>
                </c:pt>
                <c:pt idx="14">
                  <c:v>9.536089654798147</c:v>
                </c:pt>
                <c:pt idx="15">
                  <c:v>8.801948425018123</c:v>
                </c:pt>
                <c:pt idx="16">
                  <c:v>8.149432923567975</c:v>
                </c:pt>
                <c:pt idx="17">
                  <c:v>7.566876060361301</c:v>
                </c:pt>
                <c:pt idx="18">
                  <c:v>7.044623158308128</c:v>
                </c:pt>
                <c:pt idx="19">
                  <c:v>6.574629344270559</c:v>
                </c:pt>
                <c:pt idx="20">
                  <c:v>6.1501478715331945</c:v>
                </c:pt>
                <c:pt idx="21">
                  <c:v>5.765486637952937</c:v>
                </c:pt>
                <c:pt idx="22">
                  <c:v>5.415816364946201</c:v>
                </c:pt>
                <c:pt idx="23">
                  <c:v>5.097018279685065</c:v>
                </c:pt>
                <c:pt idx="24">
                  <c:v>4.805562269443977</c:v>
                </c:pt>
                <c:pt idx="25">
                  <c:v>4.5384087350850475</c:v>
                </c:pt>
                <c:pt idx="26">
                  <c:v>4.2929290183966655</c:v>
                </c:pt>
                <c:pt idx="27">
                  <c:v>4.066840492078246</c:v>
                </c:pt>
                <c:pt idx="28">
                  <c:v>3.8581533039085665</c:v>
                </c:pt>
                <c:pt idx="29">
                  <c:v>3.6651264436664457</c:v>
                </c:pt>
                <c:pt idx="30">
                  <c:v>3.4862313132522873</c:v>
                </c:pt>
                <c:pt idx="31">
                  <c:v>3.320121370444434</c:v>
                </c:pt>
                <c:pt idx="32">
                  <c:v>3.1656067160011503</c:v>
                </c:pt>
                <c:pt idx="33">
                  <c:v>3.0216327250667083</c:v>
                </c:pt>
                <c:pt idx="34">
                  <c:v>2.887262003690166</c:v>
                </c:pt>
                <c:pt idx="35">
                  <c:v>2.7616590920103077</c:v>
                </c:pt>
                <c:pt idx="36">
                  <c:v>2.644077446453585</c:v>
                </c:pt>
                <c:pt idx="37">
                  <c:v>2.533848320998537</c:v>
                </c:pt>
                <c:pt idx="38">
                  <c:v>2.43037123736384</c:v>
                </c:pt>
                <c:pt idx="39">
                  <c:v>2.3331057898171377</c:v>
                </c:pt>
                <c:pt idx="40">
                  <c:v>2.241564575190216</c:v>
                </c:pt>
                <c:pt idx="41">
                  <c:v>2.1553070749404784</c:v>
                </c:pt>
                <c:pt idx="42">
                  <c:v>2.0739343455107746</c:v>
                </c:pt>
                <c:pt idx="43">
                  <c:v>1.9970843972040246</c:v>
                </c:pt>
                <c:pt idx="44">
                  <c:v>1.924428161395228</c:v>
                </c:pt>
                <c:pt idx="45">
                  <c:v>1.855665962007584</c:v>
                </c:pt>
                <c:pt idx="46">
                  <c:v>1.790524420457849</c:v>
                </c:pt>
                <c:pt idx="47">
                  <c:v>1.728753734264274</c:v>
                </c:pt>
                <c:pt idx="48">
                  <c:v>1.6701252786360603</c:v>
                </c:pt>
                <c:pt idx="49">
                  <c:v>1.6144294879673966</c:v>
                </c:pt>
                <c:pt idx="50">
                  <c:v>1.5614739805165008</c:v>
                </c:pt>
                <c:pt idx="51">
                  <c:v>1.511081894881758</c:v>
                </c:pt>
                <c:pt idx="52">
                  <c:v>1.4630904113722278</c:v>
                </c:pt>
                <c:pt idx="53">
                  <c:v>1.4173494351540183</c:v>
                </c:pt>
                <c:pt idx="54">
                  <c:v>1.373720421255883</c:v>
                </c:pt>
                <c:pt idx="55">
                  <c:v>1.332075324234034</c:v>
                </c:pt>
                <c:pt idx="56">
                  <c:v>1.2922956576072253</c:v>
                </c:pt>
                <c:pt idx="57">
                  <c:v>1.2542716501442752</c:v>
                </c:pt>
                <c:pt idx="58">
                  <c:v>1.217901487771567</c:v>
                </c:pt>
                <c:pt idx="59">
                  <c:v>1.1830906313126448</c:v>
                </c:pt>
                <c:pt idx="60">
                  <c:v>1.1497512015130298</c:v>
                </c:pt>
                <c:pt idx="61">
                  <c:v>1.1178014238720448</c:v>
                </c:pt>
                <c:pt idx="62">
                  <c:v>1.08716512672564</c:v>
                </c:pt>
                <c:pt idx="63">
                  <c:v>1.0577712868217586</c:v>
                </c:pt>
                <c:pt idx="64">
                  <c:v>1.0295536173209954</c:v>
                </c:pt>
                <c:pt idx="65">
                  <c:v>1.002450193755505</c:v>
                </c:pt>
                <c:pt idx="66">
                  <c:v>0.9764031140013754</c:v>
                </c:pt>
                <c:pt idx="67">
                  <c:v>0.9513581887749812</c:v>
                </c:pt>
                <c:pt idx="68">
                  <c:v>0.9272646595614384</c:v>
                </c:pt>
                <c:pt idx="69">
                  <c:v>0.9040749412312346</c:v>
                </c:pt>
                <c:pt idx="70">
                  <c:v>0.8817443869060446</c:v>
                </c:pt>
                <c:pt idx="71">
                  <c:v>0.8602310729025191</c:v>
                </c:pt>
                <c:pt idx="72">
                  <c:v>0.839495601818305</c:v>
                </c:pt>
                <c:pt idx="73">
                  <c:v>0.8195009220320288</c:v>
                </c:pt>
                <c:pt idx="74">
                  <c:v>0.8002121620719962</c:v>
                </c:pt>
                <c:pt idx="75">
                  <c:v>0.7815964784701204</c:v>
                </c:pt>
                <c:pt idx="76">
                  <c:v>0.7636229158607444</c:v>
                </c:pt>
                <c:pt idx="77">
                  <c:v>0.7462622782108997</c:v>
                </c:pt>
                <c:pt idx="78">
                  <c:v>0.7294870101811817</c:v>
                </c:pt>
                <c:pt idx="79">
                  <c:v>0.7132710877165044</c:v>
                </c:pt>
                <c:pt idx="80">
                  <c:v>0.6975899170551327</c:v>
                </c:pt>
                <c:pt idx="81">
                  <c:v>0.6824202414237742</c:v>
                </c:pt>
                <c:pt idx="82">
                  <c:v>0.6677400547574089</c:v>
                </c:pt>
                <c:pt idx="83">
                  <c:v>0.6535285218458641</c:v>
                </c:pt>
                <c:pt idx="84">
                  <c:v>0.6397659043657979</c:v>
                </c:pt>
                <c:pt idx="85">
                  <c:v>0.6264334923075323</c:v>
                </c:pt>
                <c:pt idx="86">
                  <c:v>0.6135135403516828</c:v>
                </c:pt>
                <c:pt idx="87">
                  <c:v>0.6009892087914358</c:v>
                </c:pt>
                <c:pt idx="88">
                  <c:v>0.5888445086330538</c:v>
                </c:pt>
                <c:pt idx="89">
                  <c:v>0.5770642505402775</c:v>
                </c:pt>
                <c:pt idx="90">
                  <c:v>0.5656339973180832</c:v>
                </c:pt>
                <c:pt idx="91">
                  <c:v>0.5545400196581395</c:v>
                </c:pt>
                <c:pt idx="92">
                  <c:v>0.5437692548925663</c:v>
                </c:pt>
                <c:pt idx="93">
                  <c:v>0.5333092685245356</c:v>
                </c:pt>
                <c:pt idx="94">
                  <c:v>0.5231482183241015</c:v>
                </c:pt>
                <c:pt idx="95">
                  <c:v>0.5132748207956063</c:v>
                </c:pt>
                <c:pt idx="96">
                  <c:v>0.5036783198393189</c:v>
                </c:pt>
                <c:pt idx="97">
                  <c:v>0.4943484574447238</c:v>
                </c:pt>
                <c:pt idx="98">
                  <c:v>0.4852754462663247</c:v>
                </c:pt>
                <c:pt idx="99">
                  <c:v>0.4764499439450137</c:v>
                </c:pt>
                <c:pt idx="100">
                  <c:v>0.4678630290491843</c:v>
                </c:pt>
                <c:pt idx="101">
                  <c:v>0.4595061785198519</c:v>
                </c:pt>
                <c:pt idx="102">
                  <c:v>0.45137124651329513</c:v>
                </c:pt>
                <c:pt idx="103">
                  <c:v>0.4434504445431156</c:v>
                </c:pt>
                <c:pt idx="104">
                  <c:v>0.4357363228313075</c:v>
                </c:pt>
                <c:pt idx="105">
                  <c:v>0.4282217527849383</c:v>
                </c:pt>
                <c:pt idx="106">
                  <c:v>0.42089991052145737</c:v>
                </c:pt>
                <c:pt idx="107">
                  <c:v>0.413764261371529</c:v>
                </c:pt>
                <c:pt idx="108">
                  <c:v>0.4068085452936563</c:v>
                </c:pt>
                <c:pt idx="109">
                  <c:v>0.4000267631397979</c:v>
                </c:pt>
                <c:pt idx="110">
                  <c:v>0.3934131637157053</c:v>
                </c:pt>
                <c:pt idx="111">
                  <c:v>0.3869622315838517</c:v>
                </c:pt>
                <c:pt idx="112">
                  <c:v>0.38066867556065065</c:v>
                </c:pt>
                <c:pt idx="113">
                  <c:v>0.37452741786315674</c:v>
                </c:pt>
                <c:pt idx="114">
                  <c:v>0.3685335838636772</c:v>
                </c:pt>
                <c:pt idx="115">
                  <c:v>0.3626824924136854</c:v>
                </c:pt>
                <c:pt idx="116">
                  <c:v>0.3569696467011745</c:v>
                </c:pt>
                <c:pt idx="117">
                  <c:v>0.3513907256080946</c:v>
                </c:pt>
                <c:pt idx="118">
                  <c:v>0.34594157553686455</c:v>
                </c:pt>
                <c:pt idx="119">
                  <c:v>0.3406182026770799</c:v>
                </c:pt>
                <c:pt idx="120">
                  <c:v>0.33541676568553114</c:v>
                </c:pt>
                <c:pt idx="121">
                  <c:v>0.33033356875448283</c:v>
                </c:pt>
                <c:pt idx="122">
                  <c:v>0.32536505504484564</c:v>
                </c:pt>
                <c:pt idx="123">
                  <c:v>0.32050780046246435</c:v>
                </c:pt>
                <c:pt idx="124">
                  <c:v>0.31575850775717385</c:v>
                </c:pt>
                <c:pt idx="125">
                  <c:v>0.31111400092564245</c:v>
                </c:pt>
                <c:pt idx="126">
                  <c:v>0.30657121990025277</c:v>
                </c:pt>
                <c:pt idx="127">
                  <c:v>0.3021272155074403</c:v>
                </c:pt>
                <c:pt idx="128">
                  <c:v>0.2977791446799764</c:v>
                </c:pt>
                <c:pt idx="129">
                  <c:v>0.29352426590867986</c:v>
                </c:pt>
                <c:pt idx="130">
                  <c:v>0.28935993491997514</c:v>
                </c:pt>
                <c:pt idx="131">
                  <c:v>0.2852836005665658</c:v>
                </c:pt>
                <c:pt idx="132">
                  <c:v>0.28129280091930253</c:v>
                </c:pt>
                <c:pt idx="133">
                  <c:v>0.27738515954906195</c:v>
                </c:pt>
                <c:pt idx="134">
                  <c:v>0.27355838198815824</c:v>
                </c:pt>
                <c:pt idx="135">
                  <c:v>0.2698102523614388</c:v>
                </c:pt>
                <c:pt idx="136">
                  <c:v>0.2661386301778357</c:v>
                </c:pt>
                <c:pt idx="137">
                  <c:v>0.26254144727369505</c:v>
                </c:pt>
                <c:pt idx="138">
                  <c:v>0.2590167048997331</c:v>
                </c:pt>
                <c:pt idx="139">
                  <c:v>0.25556247094395895</c:v>
                </c:pt>
                <c:pt idx="140">
                  <c:v>0.2521768772833584</c:v>
                </c:pt>
                <c:pt idx="141">
                  <c:v>0.2488581172575614</c:v>
                </c:pt>
                <c:pt idx="142">
                  <c:v>0.2456044432581133</c:v>
                </c:pt>
                <c:pt idx="143">
                  <c:v>0.24241416442734348</c:v>
                </c:pt>
                <c:pt idx="144">
                  <c:v>0.23928564446117428</c:v>
                </c:pt>
                <c:pt idx="145">
                  <c:v>0.23621729951053877</c:v>
                </c:pt>
                <c:pt idx="146">
                  <c:v>0.2332075961763813</c:v>
                </c:pt>
                <c:pt idx="147">
                  <c:v>0.23025504959350296</c:v>
                </c:pt>
                <c:pt idx="148">
                  <c:v>0.2273582215987798</c:v>
                </c:pt>
                <c:pt idx="149">
                  <c:v>0.22451571897953476</c:v>
                </c:pt>
                <c:pt idx="150">
                  <c:v>0.2217261917980807</c:v>
                </c:pt>
                <c:pt idx="151">
                  <c:v>0.21898833178867144</c:v>
                </c:pt>
                <c:pt idx="152">
                  <c:v>0.21630087082330662</c:v>
                </c:pt>
                <c:pt idx="153">
                  <c:v>0.21366257944303124</c:v>
                </c:pt>
                <c:pt idx="154">
                  <c:v>0.2110722654515543</c:v>
                </c:pt>
                <c:pt idx="155">
                  <c:v>0.20852877256818195</c:v>
                </c:pt>
                <c:pt idx="156">
                  <c:v>0.20603097913722387</c:v>
                </c:pt>
                <c:pt idx="157">
                  <c:v>0.20357779689118255</c:v>
                </c:pt>
                <c:pt idx="158">
                  <c:v>0.201168169765181</c:v>
                </c:pt>
                <c:pt idx="159">
                  <c:v>0.19880107276021364</c:v>
                </c:pt>
                <c:pt idx="160">
                  <c:v>0.19647551085294074</c:v>
                </c:pt>
                <c:pt idx="161">
                  <c:v>0.1941905179498568</c:v>
                </c:pt>
                <c:pt idx="162">
                  <c:v>0.19194515588378297</c:v>
                </c:pt>
                <c:pt idx="163">
                  <c:v>0.18973851345073767</c:v>
                </c:pt>
                <c:pt idx="164">
                  <c:v>0.18756970548533658</c:v>
                </c:pt>
                <c:pt idx="165">
                  <c:v>0.18543787197297448</c:v>
                </c:pt>
                <c:pt idx="166">
                  <c:v>0.18334217719712145</c:v>
                </c:pt>
                <c:pt idx="167">
                  <c:v>0.18128180892015966</c:v>
                </c:pt>
                <c:pt idx="168">
                  <c:v>0.17925597759625833</c:v>
                </c:pt>
                <c:pt idx="169">
                  <c:v>0.1772639156148637</c:v>
                </c:pt>
                <c:pt idx="170">
                  <c:v>0.1753048765734508</c:v>
                </c:pt>
                <c:pt idx="171">
                  <c:v>0.1733781345782511</c:v>
                </c:pt>
                <c:pt idx="172">
                  <c:v>0.17148298357173153</c:v>
                </c:pt>
                <c:pt idx="173">
                  <c:v>0.16961873668566274</c:v>
                </c:pt>
                <c:pt idx="174">
                  <c:v>0.16778472561866906</c:v>
                </c:pt>
                <c:pt idx="175">
                  <c:v>0.16598030003720854</c:v>
                </c:pt>
                <c:pt idx="176">
                  <c:v>0.16420482699897807</c:v>
                </c:pt>
                <c:pt idx="177">
                  <c:v>0.1624576903977915</c:v>
                </c:pt>
                <c:pt idx="178">
                  <c:v>0.16073829042902063</c:v>
                </c:pt>
                <c:pt idx="179">
                  <c:v>0.15904604307473336</c:v>
                </c:pt>
                <c:pt idx="180">
                  <c:v>0.1573803796077037</c:v>
                </c:pt>
                <c:pt idx="181">
                  <c:v>0.15574074611350747</c:v>
                </c:pt>
                <c:pt idx="182">
                  <c:v>0.15412660302995362</c:v>
                </c:pt>
                <c:pt idx="183">
                  <c:v>0.15253742470313697</c:v>
                </c:pt>
                <c:pt idx="184">
                  <c:v>0.15097269895942875</c:v>
                </c:pt>
                <c:pt idx="185">
                  <c:v>0.14943192669275626</c:v>
                </c:pt>
                <c:pt idx="186">
                  <c:v>0.14791462146654927</c:v>
                </c:pt>
                <c:pt idx="187">
                  <c:v>0.14642030912976162</c:v>
                </c:pt>
                <c:pt idx="188">
                  <c:v>0.14494852744640027</c:v>
                </c:pt>
                <c:pt idx="189">
                  <c:v>0.14349882573802394</c:v>
                </c:pt>
                <c:pt idx="190">
                  <c:v>0.14207076453869302</c:v>
                </c:pt>
                <c:pt idx="191">
                  <c:v>0.14066391526187866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autarky!$Q$16:$Q$20</c:f>
              <c:numCache>
                <c:ptCount val="5"/>
                <c:pt idx="0">
                  <c:v>1.382084646002237</c:v>
                </c:pt>
                <c:pt idx="1">
                  <c:v>1.382084646002237</c:v>
                </c:pt>
                <c:pt idx="2">
                  <c:v>1.382084646002237</c:v>
                </c:pt>
                <c:pt idx="3">
                  <c:v>1.382084646002237</c:v>
                </c:pt>
                <c:pt idx="4">
                  <c:v>1.382084646002237</c:v>
                </c:pt>
              </c:numCache>
            </c:numRef>
          </c:xVal>
          <c:yVal>
            <c:numRef>
              <c:f>autarky!$S$16:$S$20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27</c:v>
                </c:pt>
                <c:pt idx="4">
                  <c:v>81</c:v>
                </c:pt>
              </c:numCache>
            </c:numRef>
          </c:yVal>
          <c:smooth val="0"/>
        </c:ser>
        <c:axId val="5668665"/>
        <c:axId val="51017986"/>
      </c:scatterChart>
      <c:valAx>
        <c:axId val="566866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1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7986"/>
        <c:crosses val="autoZero"/>
        <c:crossBetween val="midCat"/>
        <c:dispUnits/>
        <c:majorUnit val="1"/>
      </c:valAx>
      <c:valAx>
        <c:axId val="5101798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66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 distribution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2625"/>
          <c:w val="0.979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autarky!$I$12:$I$203</c:f>
              <c:numCache>
                <c:ptCount val="192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autarky!$J$12:$J$203</c:f>
              <c:numCache>
                <c:ptCount val="192"/>
                <c:pt idx="0">
                  <c:v>3</c:v>
                </c:pt>
                <c:pt idx="1">
                  <c:v>2.082754928468275</c:v>
                </c:pt>
                <c:pt idx="2">
                  <c:v>1.490776293989356</c:v>
                </c:pt>
                <c:pt idx="3">
                  <c:v>1.0949552511088607</c:v>
                </c:pt>
                <c:pt idx="4">
                  <c:v>0.8222098694538259</c:v>
                </c:pt>
                <c:pt idx="5">
                  <c:v>0.6293422627458535</c:v>
                </c:pt>
                <c:pt idx="6">
                  <c:v>0.48985342486157113</c:v>
                </c:pt>
                <c:pt idx="7">
                  <c:v>0.3869565388466753</c:v>
                </c:pt>
                <c:pt idx="8">
                  <c:v>0.3097135610242209</c:v>
                </c:pt>
                <c:pt idx="9">
                  <c:v>0.2508179465802314</c:v>
                </c:pt>
                <c:pt idx="10">
                  <c:v>0.20527978334484018</c:v>
                </c:pt>
                <c:pt idx="11">
                  <c:v>0.16962308741427</c:v>
                </c:pt>
                <c:pt idx="12">
                  <c:v>0.1413828834279492</c:v>
                </c:pt>
                <c:pt idx="13">
                  <c:v>0.11878267214688876</c:v>
                </c:pt>
                <c:pt idx="14">
                  <c:v>0.10052317504588276</c:v>
                </c:pt>
                <c:pt idx="15">
                  <c:v>0.08564128704945813</c:v>
                </c:pt>
                <c:pt idx="16">
                  <c:v>0.07341424307900649</c:v>
                </c:pt>
                <c:pt idx="17">
                  <c:v>0.06329345274258448</c:v>
                </c:pt>
                <c:pt idx="18">
                  <c:v>0.0548581400253388</c:v>
                </c:pt>
                <c:pt idx="19">
                  <c:v>0.047782414788267544</c:v>
                </c:pt>
                <c:pt idx="20">
                  <c:v>0.041811587990012375</c:v>
                </c:pt>
                <c:pt idx="21">
                  <c:v>0.03674493524391807</c:v>
                </c:pt>
                <c:pt idx="22">
                  <c:v>0.03242301572204617</c:v>
                </c:pt>
                <c:pt idx="23">
                  <c:v>0.028718247146570272</c:v>
                </c:pt>
                <c:pt idx="24">
                  <c:v>0.02552783385704595</c:v>
                </c:pt>
                <c:pt idx="25">
                  <c:v>0.022768412935832358</c:v>
                </c:pt>
                <c:pt idx="26">
                  <c:v>0.020371966896498055</c:v>
                </c:pt>
                <c:pt idx="27">
                  <c:v>0.01828267859255685</c:v>
                </c:pt>
                <c:pt idx="28">
                  <c:v>0.016454493072665704</c:v>
                </c:pt>
                <c:pt idx="29">
                  <c:v>0.014849214147880782</c:v>
                </c:pt>
                <c:pt idx="30">
                  <c:v>0.013435008490336638</c:v>
                </c:pt>
                <c:pt idx="31">
                  <c:v>0.01218522258005509</c:v>
                </c:pt>
                <c:pt idx="32">
                  <c:v>0.011077441462065544</c:v>
                </c:pt>
                <c:pt idx="33">
                  <c:v>0.010092735623405605</c:v>
                </c:pt>
                <c:pt idx="34">
                  <c:v>0.009215055126520448</c:v>
                </c:pt>
                <c:pt idx="35">
                  <c:v>0.008430739690942862</c:v>
                </c:pt>
                <c:pt idx="36">
                  <c:v>0.007728120583976677</c:v>
                </c:pt>
                <c:pt idx="37">
                  <c:v>0.0070971955959168755</c:v>
                </c:pt>
                <c:pt idx="38">
                  <c:v>0.006529362491713791</c:v>
                </c:pt>
                <c:pt idx="39">
                  <c:v>0.006017199479590804</c:v>
                </c:pt>
                <c:pt idx="40">
                  <c:v>0.005554283659681381</c:v>
                </c:pt>
                <c:pt idx="41">
                  <c:v>0.005135040290201768</c:v>
                </c:pt>
                <c:pt idx="42">
                  <c:v>0.004754617166864324</c:v>
                </c:pt>
                <c:pt idx="43">
                  <c:v>0.0044087795514807645</c:v>
                </c:pt>
                <c:pt idx="44">
                  <c:v>0.004093821981759113</c:v>
                </c:pt>
                <c:pt idx="45">
                  <c:v>0.0038064940018180506</c:v>
                </c:pt>
                <c:pt idx="46">
                  <c:v>0.0035439374141590504</c:v>
                </c:pt>
                <c:pt idx="47">
                  <c:v>0.0033036331009656337</c:v>
                </c:pt>
                <c:pt idx="48">
                  <c:v>0.0030833558203465757</c:v>
                </c:pt>
                <c:pt idx="49">
                  <c:v>0.002881135670542611</c:v>
                </c:pt>
                <c:pt idx="50">
                  <c:v>0.002695225146917412</c:v>
                </c:pt>
                <c:pt idx="51">
                  <c:v>0.0025240709042201087</c:v>
                </c:pt>
                <c:pt idx="52">
                  <c:v>0.002366289489099544</c:v>
                </c:pt>
                <c:pt idx="53">
                  <c:v>0.0022206464322014115</c:v>
                </c:pt>
                <c:pt idx="54">
                  <c:v>0.00208603819092876</c:v>
                </c:pt>
                <c:pt idx="55">
                  <c:v>0.0019614765174783256</c:v>
                </c:pt>
                <c:pt idx="56">
                  <c:v>0.0018460748955605078</c:v>
                </c:pt>
                <c:pt idx="57">
                  <c:v>0.0017390367460456198</c:v>
                </c:pt>
                <c:pt idx="58">
                  <c:v>0.001639645148873231</c:v>
                </c:pt>
                <c:pt idx="59">
                  <c:v>0.0015472538676983816</c:v>
                </c:pt>
                <c:pt idx="60">
                  <c:v>0.0014612794963640738</c:v>
                </c:pt>
                <c:pt idx="61">
                  <c:v>0.001381194573544938</c:v>
                </c:pt>
                <c:pt idx="62">
                  <c:v>0.0013065215347437215</c:v>
                </c:pt>
                <c:pt idx="63">
                  <c:v>0.0012368273900057473</c:v>
                </c:pt>
                <c:pt idx="64">
                  <c:v>0.0011717190318718148</c:v>
                </c:pt>
                <c:pt idx="65">
                  <c:v>0.0011108390917279293</c:v>
                </c:pt>
                <c:pt idx="66">
                  <c:v>0.001053862274250558</c:v>
                </c:pt>
                <c:pt idx="67">
                  <c:v>0.0010004921094336448</c:v>
                </c:pt>
                <c:pt idx="68">
                  <c:v>0.0009504580700033032</c:v>
                </c:pt>
                <c:pt idx="69">
                  <c:v>0.0009035130091134715</c:v>
                </c:pt>
                <c:pt idx="70">
                  <c:v>0.0008594308792660548</c:v>
                </c:pt>
                <c:pt idx="71">
                  <c:v>0.0008180046985748194</c:v>
                </c:pt>
                <c:pt idx="72">
                  <c:v>0.0007790447349286412</c:v>
                </c:pt>
                <c:pt idx="73">
                  <c:v>0.0007423768824199022</c:v>
                </c:pt>
                <c:pt idx="74">
                  <c:v>0.0007078412076823534</c:v>
                </c:pt>
                <c:pt idx="75">
                  <c:v>0.0006752906466091838</c:v>
                </c:pt>
                <c:pt idx="76">
                  <c:v>0.0006445898343630281</c:v>
                </c:pt>
                <c:pt idx="77">
                  <c:v>0.0006156140537015662</c:v>
                </c:pt>
                <c:pt idx="78">
                  <c:v>0.0005882482884727337</c:v>
                </c:pt>
                <c:pt idx="79">
                  <c:v>0.0005623863707225414</c:v>
                </c:pt>
                <c:pt idx="80">
                  <c:v>0.0005379302112402954</c:v>
                </c:pt>
                <c:pt idx="81">
                  <c:v>0.0005147891045694531</c:v>
                </c:pt>
                <c:pt idx="82">
                  <c:v>0.0004928791005622356</c:v>
                </c:pt>
                <c:pt idx="83">
                  <c:v>0.00047212243547334657</c:v>
                </c:pt>
                <c:pt idx="84">
                  <c:v>0.0004524470163907479</c:v>
                </c:pt>
                <c:pt idx="85">
                  <c:v>0.0004337859535047667</c:v>
                </c:pt>
                <c:pt idx="86">
                  <c:v>0.0004160771353339857</c:v>
                </c:pt>
                <c:pt idx="87">
                  <c:v>0.0003992628425687779</c:v>
                </c:pt>
                <c:pt idx="88">
                  <c:v>0.000383289396670627</c:v>
                </c:pt>
                <c:pt idx="89">
                  <c:v>0.0003681068397859954</c:v>
                </c:pt>
                <c:pt idx="90">
                  <c:v>0.00035366864290459145</c:v>
                </c:pt>
                <c:pt idx="91">
                  <c:v>0.00033993143951979195</c:v>
                </c:pt>
                <c:pt idx="92">
                  <c:v>0.00032685478233900105</c:v>
                </c:pt>
                <c:pt idx="93">
                  <c:v>0.00031440092084864647</c:v>
                </c:pt>
                <c:pt idx="94">
                  <c:v>0.0003025345977663185</c:v>
                </c:pt>
                <c:pt idx="95">
                  <c:v>0.0002912228626148296</c:v>
                </c:pt>
                <c:pt idx="96">
                  <c:v>0.0002804349008327706</c:v>
                </c:pt>
                <c:pt idx="97">
                  <c:v>0.0002701418769961309</c:v>
                </c:pt>
                <c:pt idx="98">
                  <c:v>0.0002603167908681075</c:v>
                </c:pt>
                <c:pt idx="99">
                  <c:v>0.0002509343451213496</c:v>
                </c:pt>
                <c:pt idx="100">
                  <c:v>0.00024197082369041404</c:v>
                </c:pt>
                <c:pt idx="101">
                  <c:v>0.0002334039798136514</c:v>
                </c:pt>
                <c:pt idx="102">
                  <c:v>0.00022521293291453368</c:v>
                </c:pt>
                <c:pt idx="103">
                  <c:v>0.0002173780735537338</c:v>
                </c:pt>
                <c:pt idx="104">
                  <c:v>0.00020988097575616376</c:v>
                </c:pt>
                <c:pt idx="105">
                  <c:v>0.0002027043160826003</c:v>
                </c:pt>
                <c:pt idx="106">
                  <c:v>0.00019583179887428664</c:v>
                </c:pt>
                <c:pt idx="107">
                  <c:v>0.0001892480871517463</c:v>
                </c:pt>
                <c:pt idx="108">
                  <c:v>0.00018293873869659272</c:v>
                </c:pt>
                <c:pt idx="109">
                  <c:v>0.00017689014688796487</c:v>
                </c:pt>
                <c:pt idx="110">
                  <c:v>0.00017108948590383862</c:v>
                </c:pt>
                <c:pt idx="111">
                  <c:v>0.00016552465993232505</c:v>
                </c:pt>
                <c:pt idx="112">
                  <c:v>0.0001601842560695486</c:v>
                </c:pt>
                <c:pt idx="113">
                  <c:v>0.00015505750060915816</c:v>
                </c:pt>
                <c:pt idx="114">
                  <c:v>0.00015013421845427806</c:v>
                </c:pt>
                <c:pt idx="115">
                  <c:v>0.0001454047954060183</c:v>
                </c:pt>
                <c:pt idx="116">
                  <c:v>0.0001408601431038007</c:v>
                </c:pt>
                <c:pt idx="117">
                  <c:v>0.00013649166641191638</c:v>
                </c:pt>
                <c:pt idx="118">
                  <c:v>0.00013229123306413202</c:v>
                </c:pt>
                <c:pt idx="119">
                  <c:v>0.00012825114539396197</c:v>
                </c:pt>
                <c:pt idx="120">
                  <c:v>0.00012436411399258874</c:v>
                </c:pt>
                <c:pt idx="121">
                  <c:v>0.0001206232331494879</c:v>
                </c:pt>
                <c:pt idx="122">
                  <c:v>0.00011702195794270682</c:v>
                </c:pt>
                <c:pt idx="123">
                  <c:v>0.00011355408285659515</c:v>
                </c:pt>
                <c:pt idx="124">
                  <c:v>0.00011021372181466258</c:v>
                </c:pt>
                <c:pt idx="125">
                  <c:v>0.00010699528952426524</c:v>
                </c:pt>
                <c:pt idx="126">
                  <c:v>0.0001038934840380515</c:v>
                </c:pt>
                <c:pt idx="127">
                  <c:v>0.00010090327044462441</c:v>
                </c:pt>
                <c:pt idx="128">
                  <c:v>9.801986560775688E-05</c:v>
                </c:pt>
                <c:pt idx="129">
                  <c:v>9.523872387978715E-05</c:v>
                </c:pt>
                <c:pt idx="130">
                  <c:v>9.255552372058667E-05</c:v>
                </c:pt>
                <c:pt idx="131">
                  <c:v>8.996615515876676E-05</c:v>
                </c:pt>
                <c:pt idx="132">
                  <c:v>8.746670803663244E-05</c:v>
                </c:pt>
                <c:pt idx="133">
                  <c:v>8.505346098482605E-05</c:v>
                </c:pt>
                <c:pt idx="134">
                  <c:v>8.272287107667959E-05</c:v>
                </c:pt>
                <c:pt idx="135">
                  <c:v>8.047156411603186E-05</c:v>
                </c:pt>
                <c:pt idx="136">
                  <c:v>7.829632551570594E-05</c:v>
                </c:pt>
                <c:pt idx="137">
                  <c:v>7.619409172700266E-05</c:v>
                </c:pt>
                <c:pt idx="138">
                  <c:v>7.416194218347171E-05</c:v>
                </c:pt>
                <c:pt idx="139">
                  <c:v>7.219709172490045E-05</c:v>
                </c:pt>
                <c:pt idx="140">
                  <c:v>7.029688346992347E-05</c:v>
                </c:pt>
                <c:pt idx="141">
                  <c:v>6.845878210793045E-05</c:v>
                </c:pt>
                <c:pt idx="142">
                  <c:v>6.668036758304106E-05</c:v>
                </c:pt>
                <c:pt idx="143">
                  <c:v>6.49593291448518E-05</c:v>
                </c:pt>
                <c:pt idx="144">
                  <c:v>6.329345974244079E-05</c:v>
                </c:pt>
                <c:pt idx="145">
                  <c:v>6.168065073976559E-05</c:v>
                </c:pt>
                <c:pt idx="146">
                  <c:v>6.0118886932110854E-05</c:v>
                </c:pt>
                <c:pt idx="147">
                  <c:v>5.860624184465027E-05</c:v>
                </c:pt>
                <c:pt idx="148">
                  <c:v>5.7140873295489524E-05</c:v>
                </c:pt>
                <c:pt idx="149">
                  <c:v>5.572101920676085E-05</c:v>
                </c:pt>
                <c:pt idx="150">
                  <c:v>5.434499364845668E-05</c:v>
                </c:pt>
                <c:pt idx="151">
                  <c:v>5.3011183100722556E-05</c:v>
                </c:pt>
                <c:pt idx="152">
                  <c:v>5.171804292128712E-05</c:v>
                </c:pt>
                <c:pt idx="153">
                  <c:v>5.046409400559622E-05</c:v>
                </c:pt>
                <c:pt idx="154">
                  <c:v>4.924791962804082E-05</c:v>
                </c:pt>
                <c:pt idx="155">
                  <c:v>4.806816245343453E-05</c:v>
                </c:pt>
                <c:pt idx="156">
                  <c:v>4.692352170860523E-05</c:v>
                </c:pt>
                <c:pt idx="157">
                  <c:v>4.581275050462647E-05</c:v>
                </c:pt>
                <c:pt idx="158">
                  <c:v>4.4734653300826416E-05</c:v>
                </c:pt>
                <c:pt idx="159">
                  <c:v>4.368808350228227E-05</c:v>
                </c:pt>
                <c:pt idx="160">
                  <c:v>4.267194118303955E-05</c:v>
                </c:pt>
                <c:pt idx="161">
                  <c:v>4.168517092778727E-05</c:v>
                </c:pt>
                <c:pt idx="162">
                  <c:v>4.0726759785181326E-05</c:v>
                </c:pt>
                <c:pt idx="163">
                  <c:v>3.979573532643538E-05</c:v>
                </c:pt>
                <c:pt idx="164">
                  <c:v>3.8891163803197796E-05</c:v>
                </c:pt>
                <c:pt idx="165">
                  <c:v>3.801214839910449E-05</c:v>
                </c:pt>
                <c:pt idx="166">
                  <c:v>3.715782756974464E-05</c:v>
                </c:pt>
                <c:pt idx="167">
                  <c:v>3.632737346609998E-05</c:v>
                </c:pt>
                <c:pt idx="168">
                  <c:v>3.5519990436819144E-05</c:v>
                </c:pt>
                <c:pt idx="169">
                  <c:v>3.473491360497174E-05</c:v>
                </c:pt>
                <c:pt idx="170">
                  <c:v>3.397140751518913E-05</c:v>
                </c:pt>
                <c:pt idx="171">
                  <c:v>3.3228764847345805E-05</c:v>
                </c:pt>
                <c:pt idx="172">
                  <c:v>3.250630519316399E-05</c:v>
                </c:pt>
                <c:pt idx="173">
                  <c:v>3.18033738923407E-05</c:v>
                </c:pt>
                <c:pt idx="174">
                  <c:v>3.111934092499613E-05</c:v>
                </c:pt>
                <c:pt idx="175">
                  <c:v>3.045359985743201E-05</c:v>
                </c:pt>
                <c:pt idx="176">
                  <c:v>2.980556683836338E-05</c:v>
                </c:pt>
                <c:pt idx="177">
                  <c:v>2.9174679642953403E-05</c:v>
                </c:pt>
                <c:pt idx="178">
                  <c:v>2.8560396762134877E-05</c:v>
                </c:pt>
                <c:pt idx="179">
                  <c:v>2.7962196534847452E-05</c:v>
                </c:pt>
                <c:pt idx="180">
                  <c:v>2.7379576320954823E-05</c:v>
                </c:pt>
                <c:pt idx="181">
                  <c:v>2.6812051712734084E-05</c:v>
                </c:pt>
                <c:pt idx="182">
                  <c:v>2.6259155782949048E-05</c:v>
                </c:pt>
                <c:pt idx="183">
                  <c:v>2.572043836763095E-05</c:v>
                </c:pt>
                <c:pt idx="184">
                  <c:v>2.5195465381795707E-05</c:v>
                </c:pt>
                <c:pt idx="185">
                  <c:v>2.4683818166425703E-05</c:v>
                </c:pt>
                <c:pt idx="186">
                  <c:v>2.4185092865137075E-05</c:v>
                </c:pt>
                <c:pt idx="187">
                  <c:v>2.369889982904037E-05</c:v>
                </c:pt>
                <c:pt idx="188">
                  <c:v>2.3224863048384955E-05</c:v>
                </c:pt>
                <c:pt idx="189">
                  <c:v>2.2762619609654532E-05</c:v>
                </c:pt>
                <c:pt idx="190">
                  <c:v>2.2311819176853734E-05</c:v>
                </c:pt>
                <c:pt idx="191">
                  <c:v>2.1872123495793866E-05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trade!$T$19:$T$23</c:f>
              <c:numCache>
                <c:ptCount val="5"/>
                <c:pt idx="0">
                  <c:v>1.5214031796396061</c:v>
                </c:pt>
                <c:pt idx="1">
                  <c:v>1.5214031796396061</c:v>
                </c:pt>
                <c:pt idx="2">
                  <c:v>1.5214031796396061</c:v>
                </c:pt>
                <c:pt idx="3">
                  <c:v>1.5214031796396061</c:v>
                </c:pt>
                <c:pt idx="4">
                  <c:v>1.5214031796396061</c:v>
                </c:pt>
              </c:numCache>
            </c:numRef>
          </c:xVal>
          <c:yVal>
            <c:numRef>
              <c:f>trade!$U$19:$U$23</c:f>
              <c:numCache>
                <c:ptCount val="5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trade!$T$25:$T$30</c:f>
              <c:numCache>
                <c:ptCount val="6"/>
                <c:pt idx="0">
                  <c:v>2.51031524640535</c:v>
                </c:pt>
                <c:pt idx="1">
                  <c:v>2.51031524640535</c:v>
                </c:pt>
                <c:pt idx="2">
                  <c:v>2.51031524640535</c:v>
                </c:pt>
                <c:pt idx="3">
                  <c:v>2.51031524640535</c:v>
                </c:pt>
                <c:pt idx="4">
                  <c:v>2.51031524640535</c:v>
                </c:pt>
                <c:pt idx="5">
                  <c:v>2.51031524640535</c:v>
                </c:pt>
              </c:numCache>
            </c:numRef>
          </c:xVal>
          <c:yVal>
            <c:numRef>
              <c:f>trade!$U$25:$U$30</c:f>
              <c:numCache>
                <c:ptCount val="6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12.5</c:v>
                </c:pt>
              </c:numCache>
            </c:numRef>
          </c:yVal>
          <c:smooth val="0"/>
        </c:ser>
        <c:axId val="56508691"/>
        <c:axId val="38816172"/>
      </c:scatterChart>
      <c:valAx>
        <c:axId val="56508691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6172"/>
        <c:crosses val="autoZero"/>
        <c:crossBetween val="midCat"/>
        <c:dispUnits/>
        <c:majorUnit val="1"/>
      </c:valAx>
      <c:valAx>
        <c:axId val="38816172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8691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Output for domestic consumption and for export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2625"/>
          <c:w val="0.979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1.6450171879853241</c:v>
                </c:pt>
                <c:pt idx="6">
                  <c:v>1.7686311963310422</c:v>
                </c:pt>
                <c:pt idx="7">
                  <c:v>1.8922452046767602</c:v>
                </c:pt>
                <c:pt idx="8">
                  <c:v>2.015859213022478</c:v>
                </c:pt>
                <c:pt idx="9">
                  <c:v>2.1394732213681964</c:v>
                </c:pt>
                <c:pt idx="10">
                  <c:v>2.263087229713914</c:v>
                </c:pt>
                <c:pt idx="11">
                  <c:v>2.386701238059632</c:v>
                </c:pt>
                <c:pt idx="12">
                  <c:v>2.51031524640535</c:v>
                </c:pt>
                <c:pt idx="13">
                  <c:v>2.51031524640535</c:v>
                </c:pt>
                <c:pt idx="14">
                  <c:v>2.6339292547510684</c:v>
                </c:pt>
                <c:pt idx="15">
                  <c:v>2.757543263096786</c:v>
                </c:pt>
                <c:pt idx="16">
                  <c:v>2.881157271442504</c:v>
                </c:pt>
                <c:pt idx="17">
                  <c:v>3.0047712797882222</c:v>
                </c:pt>
                <c:pt idx="18">
                  <c:v>3.1283852881339405</c:v>
                </c:pt>
                <c:pt idx="19">
                  <c:v>3.2519992964796582</c:v>
                </c:pt>
                <c:pt idx="20">
                  <c:v>3.375613304825376</c:v>
                </c:pt>
                <c:pt idx="21">
                  <c:v>3.4992273131710943</c:v>
                </c:pt>
                <c:pt idx="22">
                  <c:v>3.622841321516812</c:v>
                </c:pt>
                <c:pt idx="23">
                  <c:v>3.7464553298625303</c:v>
                </c:pt>
                <c:pt idx="24">
                  <c:v>3.8700693382082485</c:v>
                </c:pt>
                <c:pt idx="25">
                  <c:v>3.9936833465539663</c:v>
                </c:pt>
                <c:pt idx="26">
                  <c:v>4.117297354899684</c:v>
                </c:pt>
                <c:pt idx="27">
                  <c:v>4.240911363245402</c:v>
                </c:pt>
                <c:pt idx="28">
                  <c:v>4.364525371591121</c:v>
                </c:pt>
                <c:pt idx="29">
                  <c:v>4.488139379936838</c:v>
                </c:pt>
                <c:pt idx="30">
                  <c:v>4.6117533882825565</c:v>
                </c:pt>
                <c:pt idx="31">
                  <c:v>4.735367396628274</c:v>
                </c:pt>
                <c:pt idx="32">
                  <c:v>4.858981404973992</c:v>
                </c:pt>
                <c:pt idx="33">
                  <c:v>4.982595413319711</c:v>
                </c:pt>
              </c:numCache>
            </c:numRef>
          </c:xVal>
          <c:yVal>
            <c:numRef>
              <c:f>trade!$L$14:$L$47</c:f>
              <c:numCache>
                <c:ptCount val="34"/>
                <c:pt idx="4">
                  <c:v>3.0428063592792114</c:v>
                </c:pt>
                <c:pt idx="5">
                  <c:v>3.5573496690182624</c:v>
                </c:pt>
                <c:pt idx="6">
                  <c:v>4.1120675314696715</c:v>
                </c:pt>
                <c:pt idx="7">
                  <c:v>4.70695994663344</c:v>
                </c:pt>
                <c:pt idx="8">
                  <c:v>5.342026914509566</c:v>
                </c:pt>
                <c:pt idx="9">
                  <c:v>6.017268435098051</c:v>
                </c:pt>
                <c:pt idx="10">
                  <c:v>6.732684508398894</c:v>
                </c:pt>
                <c:pt idx="11">
                  <c:v>7.488275134412093</c:v>
                </c:pt>
                <c:pt idx="12">
                  <c:v>8.284040313137654</c:v>
                </c:pt>
                <c:pt idx="13">
                  <c:v>8.284040313137654</c:v>
                </c:pt>
                <c:pt idx="14">
                  <c:v>9.119980044575573</c:v>
                </c:pt>
                <c:pt idx="15">
                  <c:v>9.996094328725848</c:v>
                </c:pt>
                <c:pt idx="16">
                  <c:v>10.912383165588484</c:v>
                </c:pt>
                <c:pt idx="17">
                  <c:v>11.868846555163476</c:v>
                </c:pt>
                <c:pt idx="18">
                  <c:v>12.86548449745083</c:v>
                </c:pt>
                <c:pt idx="19">
                  <c:v>13.902296992450536</c:v>
                </c:pt>
                <c:pt idx="20">
                  <c:v>14.979284040162602</c:v>
                </c:pt>
                <c:pt idx="21">
                  <c:v>16.096445640587028</c:v>
                </c:pt>
                <c:pt idx="22">
                  <c:v>17.253781793723817</c:v>
                </c:pt>
                <c:pt idx="23">
                  <c:v>18.45129249957296</c:v>
                </c:pt>
                <c:pt idx="24">
                  <c:v>19.68897775813446</c:v>
                </c:pt>
                <c:pt idx="25">
                  <c:v>20.966837569408316</c:v>
                </c:pt>
                <c:pt idx="26">
                  <c:v>22.28487193339453</c:v>
                </c:pt>
                <c:pt idx="27">
                  <c:v>23.643080850093117</c:v>
                </c:pt>
                <c:pt idx="28">
                  <c:v>25.041464319504055</c:v>
                </c:pt>
                <c:pt idx="29">
                  <c:v>26.48002234162734</c:v>
                </c:pt>
                <c:pt idx="30">
                  <c:v>27.958754916462993</c:v>
                </c:pt>
                <c:pt idx="31">
                  <c:v>29.477662044010998</c:v>
                </c:pt>
                <c:pt idx="32">
                  <c:v>31.036743724271368</c:v>
                </c:pt>
                <c:pt idx="33">
                  <c:v>32.6359999572441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1.6450171879853241</c:v>
                </c:pt>
                <c:pt idx="6">
                  <c:v>1.7686311963310422</c:v>
                </c:pt>
                <c:pt idx="7">
                  <c:v>1.8922452046767602</c:v>
                </c:pt>
                <c:pt idx="8">
                  <c:v>2.015859213022478</c:v>
                </c:pt>
                <c:pt idx="9">
                  <c:v>2.1394732213681964</c:v>
                </c:pt>
                <c:pt idx="10">
                  <c:v>2.263087229713914</c:v>
                </c:pt>
                <c:pt idx="11">
                  <c:v>2.386701238059632</c:v>
                </c:pt>
                <c:pt idx="12">
                  <c:v>2.51031524640535</c:v>
                </c:pt>
                <c:pt idx="13">
                  <c:v>2.51031524640535</c:v>
                </c:pt>
                <c:pt idx="14">
                  <c:v>2.6339292547510684</c:v>
                </c:pt>
                <c:pt idx="15">
                  <c:v>2.757543263096786</c:v>
                </c:pt>
                <c:pt idx="16">
                  <c:v>2.881157271442504</c:v>
                </c:pt>
                <c:pt idx="17">
                  <c:v>3.0047712797882222</c:v>
                </c:pt>
                <c:pt idx="18">
                  <c:v>3.1283852881339405</c:v>
                </c:pt>
                <c:pt idx="19">
                  <c:v>3.2519992964796582</c:v>
                </c:pt>
                <c:pt idx="20">
                  <c:v>3.375613304825376</c:v>
                </c:pt>
                <c:pt idx="21">
                  <c:v>3.4992273131710943</c:v>
                </c:pt>
                <c:pt idx="22">
                  <c:v>3.622841321516812</c:v>
                </c:pt>
                <c:pt idx="23">
                  <c:v>3.7464553298625303</c:v>
                </c:pt>
                <c:pt idx="24">
                  <c:v>3.8700693382082485</c:v>
                </c:pt>
                <c:pt idx="25">
                  <c:v>3.9936833465539663</c:v>
                </c:pt>
                <c:pt idx="26">
                  <c:v>4.117297354899684</c:v>
                </c:pt>
                <c:pt idx="27">
                  <c:v>4.240911363245402</c:v>
                </c:pt>
                <c:pt idx="28">
                  <c:v>4.364525371591121</c:v>
                </c:pt>
                <c:pt idx="29">
                  <c:v>4.488139379936838</c:v>
                </c:pt>
                <c:pt idx="30">
                  <c:v>4.6117533882825565</c:v>
                </c:pt>
                <c:pt idx="31">
                  <c:v>4.735367396628274</c:v>
                </c:pt>
                <c:pt idx="32">
                  <c:v>4.858981404973992</c:v>
                </c:pt>
                <c:pt idx="33">
                  <c:v>4.982595413319711</c:v>
                </c:pt>
              </c:numCache>
            </c:numRef>
          </c:xVal>
          <c:yVal>
            <c:numRef>
              <c:f>trade!$N$14:$N$47</c:f>
              <c:numCache>
                <c:ptCount val="34"/>
                <c:pt idx="12">
                  <c:v>6.846314308378226</c:v>
                </c:pt>
                <c:pt idx="13">
                  <c:v>6.846314308378226</c:v>
                </c:pt>
                <c:pt idx="14">
                  <c:v>7.537173590558324</c:v>
                </c:pt>
                <c:pt idx="15">
                  <c:v>8.261234982418056</c:v>
                </c:pt>
                <c:pt idx="16">
                  <c:v>9.018498483957421</c:v>
                </c:pt>
                <c:pt idx="17">
                  <c:v>9.808964095176425</c:v>
                </c:pt>
                <c:pt idx="18">
                  <c:v>10.632631816075063</c:v>
                </c:pt>
                <c:pt idx="19">
                  <c:v>11.489501646653336</c:v>
                </c:pt>
                <c:pt idx="20">
                  <c:v>12.37957358691124</c:v>
                </c:pt>
                <c:pt idx="21">
                  <c:v>13.302847636848782</c:v>
                </c:pt>
                <c:pt idx="22">
                  <c:v>14.259323796465962</c:v>
                </c:pt>
                <c:pt idx="23">
                  <c:v>15.249002065762777</c:v>
                </c:pt>
                <c:pt idx="24">
                  <c:v>16.27188244473922</c:v>
                </c:pt>
                <c:pt idx="25">
                  <c:v>17.327964933395304</c:v>
                </c:pt>
                <c:pt idx="26">
                  <c:v>18.41724953173101</c:v>
                </c:pt>
                <c:pt idx="27">
                  <c:v>19.539736239746368</c:v>
                </c:pt>
                <c:pt idx="28">
                  <c:v>20.69542505744137</c:v>
                </c:pt>
                <c:pt idx="29">
                  <c:v>21.884315984815977</c:v>
                </c:pt>
                <c:pt idx="30">
                  <c:v>23.10640902187024</c:v>
                </c:pt>
                <c:pt idx="31">
                  <c:v>24.361704168604128</c:v>
                </c:pt>
                <c:pt idx="32">
                  <c:v>25.650201425017652</c:v>
                </c:pt>
                <c:pt idx="33">
                  <c:v>26.97190079111083</c:v>
                </c:pt>
              </c:numCache>
            </c:numRef>
          </c:yVal>
          <c:smooth val="0"/>
        </c:ser>
        <c:ser>
          <c:idx val="3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1.6450171879853241</c:v>
                </c:pt>
                <c:pt idx="6">
                  <c:v>1.7686311963310422</c:v>
                </c:pt>
                <c:pt idx="7">
                  <c:v>1.8922452046767602</c:v>
                </c:pt>
                <c:pt idx="8">
                  <c:v>2.015859213022478</c:v>
                </c:pt>
                <c:pt idx="9">
                  <c:v>2.1394732213681964</c:v>
                </c:pt>
                <c:pt idx="10">
                  <c:v>2.263087229713914</c:v>
                </c:pt>
                <c:pt idx="11">
                  <c:v>2.386701238059632</c:v>
                </c:pt>
                <c:pt idx="12">
                  <c:v>2.51031524640535</c:v>
                </c:pt>
                <c:pt idx="13">
                  <c:v>2.51031524640535</c:v>
                </c:pt>
                <c:pt idx="14">
                  <c:v>2.6339292547510684</c:v>
                </c:pt>
                <c:pt idx="15">
                  <c:v>2.757543263096786</c:v>
                </c:pt>
                <c:pt idx="16">
                  <c:v>2.881157271442504</c:v>
                </c:pt>
                <c:pt idx="17">
                  <c:v>3.0047712797882222</c:v>
                </c:pt>
                <c:pt idx="18">
                  <c:v>3.1283852881339405</c:v>
                </c:pt>
                <c:pt idx="19">
                  <c:v>3.2519992964796582</c:v>
                </c:pt>
                <c:pt idx="20">
                  <c:v>3.375613304825376</c:v>
                </c:pt>
                <c:pt idx="21">
                  <c:v>3.4992273131710943</c:v>
                </c:pt>
                <c:pt idx="22">
                  <c:v>3.622841321516812</c:v>
                </c:pt>
                <c:pt idx="23">
                  <c:v>3.7464553298625303</c:v>
                </c:pt>
                <c:pt idx="24">
                  <c:v>3.8700693382082485</c:v>
                </c:pt>
                <c:pt idx="25">
                  <c:v>3.9936833465539663</c:v>
                </c:pt>
                <c:pt idx="26">
                  <c:v>4.117297354899684</c:v>
                </c:pt>
                <c:pt idx="27">
                  <c:v>4.240911363245402</c:v>
                </c:pt>
                <c:pt idx="28">
                  <c:v>4.364525371591121</c:v>
                </c:pt>
                <c:pt idx="29">
                  <c:v>4.488139379936838</c:v>
                </c:pt>
                <c:pt idx="30">
                  <c:v>4.6117533882825565</c:v>
                </c:pt>
                <c:pt idx="31">
                  <c:v>4.735367396628274</c:v>
                </c:pt>
                <c:pt idx="32">
                  <c:v>4.858981404973992</c:v>
                </c:pt>
                <c:pt idx="33">
                  <c:v>4.982595413319711</c:v>
                </c:pt>
              </c:numCache>
            </c:numRef>
          </c:xVal>
          <c:yVal>
            <c:numRef>
              <c:f>trade!$O$14:$O$47</c:f>
              <c:numCache>
                <c:ptCount val="34"/>
                <c:pt idx="12">
                  <c:v>15.13035462151588</c:v>
                </c:pt>
                <c:pt idx="13">
                  <c:v>15.13035462151588</c:v>
                </c:pt>
                <c:pt idx="14">
                  <c:v>16.6571536351339</c:v>
                </c:pt>
                <c:pt idx="15">
                  <c:v>18.257329311143906</c:v>
                </c:pt>
                <c:pt idx="16">
                  <c:v>19.930881649545903</c:v>
                </c:pt>
                <c:pt idx="17">
                  <c:v>21.6778106503399</c:v>
                </c:pt>
                <c:pt idx="18">
                  <c:v>23.49811631352589</c:v>
                </c:pt>
                <c:pt idx="19">
                  <c:v>25.39179863910387</c:v>
                </c:pt>
                <c:pt idx="20">
                  <c:v>27.358857627073842</c:v>
                </c:pt>
                <c:pt idx="21">
                  <c:v>29.39929327743581</c:v>
                </c:pt>
                <c:pt idx="22">
                  <c:v>31.51310559018978</c:v>
                </c:pt>
                <c:pt idx="23">
                  <c:v>33.70029456533574</c:v>
                </c:pt>
                <c:pt idx="24">
                  <c:v>35.960860202873675</c:v>
                </c:pt>
                <c:pt idx="25">
                  <c:v>38.29480250280362</c:v>
                </c:pt>
                <c:pt idx="26">
                  <c:v>40.70212146512554</c:v>
                </c:pt>
                <c:pt idx="27">
                  <c:v>43.18281708983949</c:v>
                </c:pt>
                <c:pt idx="28">
                  <c:v>45.73688937694543</c:v>
                </c:pt>
                <c:pt idx="29">
                  <c:v>48.36433832644332</c:v>
                </c:pt>
                <c:pt idx="30">
                  <c:v>51.06516393833323</c:v>
                </c:pt>
                <c:pt idx="31">
                  <c:v>53.839366212615126</c:v>
                </c:pt>
                <c:pt idx="32">
                  <c:v>56.686945149289016</c:v>
                </c:pt>
                <c:pt idx="33">
                  <c:v>59.607900748354936</c:v>
                </c:pt>
              </c:numCache>
            </c:numRef>
          </c:yVal>
          <c:smooth val="0"/>
        </c:ser>
        <c:ser>
          <c:idx val="2"/>
          <c:order val="3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trade!$T$19:$T$23</c:f>
              <c:numCache>
                <c:ptCount val="5"/>
                <c:pt idx="0">
                  <c:v>1.5214031796396061</c:v>
                </c:pt>
                <c:pt idx="1">
                  <c:v>1.5214031796396061</c:v>
                </c:pt>
                <c:pt idx="2">
                  <c:v>1.5214031796396061</c:v>
                </c:pt>
                <c:pt idx="3">
                  <c:v>1.5214031796396061</c:v>
                </c:pt>
                <c:pt idx="4">
                  <c:v>1.5214031796396061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trade!$T$25:$T$29</c:f>
              <c:numCache>
                <c:ptCount val="5"/>
                <c:pt idx="0">
                  <c:v>2.51031524640535</c:v>
                </c:pt>
                <c:pt idx="1">
                  <c:v>2.51031524640535</c:v>
                </c:pt>
                <c:pt idx="2">
                  <c:v>2.51031524640535</c:v>
                </c:pt>
                <c:pt idx="3">
                  <c:v>2.51031524640535</c:v>
                </c:pt>
                <c:pt idx="4">
                  <c:v>2.51031524640535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axId val="13801229"/>
        <c:axId val="57102198"/>
      </c:scatterChart>
      <c:valAx>
        <c:axId val="13801229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02198"/>
        <c:crosses val="autoZero"/>
        <c:crossBetween val="midCat"/>
        <c:dispUnits/>
        <c:majorUnit val="1"/>
      </c:valAx>
      <c:valAx>
        <c:axId val="5710219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01229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output for domestic consumption and for export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2625"/>
          <c:w val="0.979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1.6450171879853241</c:v>
                </c:pt>
                <c:pt idx="6">
                  <c:v>1.7686311963310422</c:v>
                </c:pt>
                <c:pt idx="7">
                  <c:v>1.8922452046767602</c:v>
                </c:pt>
                <c:pt idx="8">
                  <c:v>2.015859213022478</c:v>
                </c:pt>
                <c:pt idx="9">
                  <c:v>2.1394732213681964</c:v>
                </c:pt>
                <c:pt idx="10">
                  <c:v>2.263087229713914</c:v>
                </c:pt>
                <c:pt idx="11">
                  <c:v>2.386701238059632</c:v>
                </c:pt>
                <c:pt idx="12">
                  <c:v>2.51031524640535</c:v>
                </c:pt>
                <c:pt idx="13">
                  <c:v>2.51031524640535</c:v>
                </c:pt>
                <c:pt idx="14">
                  <c:v>2.6339292547510684</c:v>
                </c:pt>
                <c:pt idx="15">
                  <c:v>2.757543263096786</c:v>
                </c:pt>
                <c:pt idx="16">
                  <c:v>2.881157271442504</c:v>
                </c:pt>
                <c:pt idx="17">
                  <c:v>3.0047712797882222</c:v>
                </c:pt>
                <c:pt idx="18">
                  <c:v>3.1283852881339405</c:v>
                </c:pt>
                <c:pt idx="19">
                  <c:v>3.2519992964796582</c:v>
                </c:pt>
                <c:pt idx="20">
                  <c:v>3.375613304825376</c:v>
                </c:pt>
                <c:pt idx="21">
                  <c:v>3.4992273131710943</c:v>
                </c:pt>
                <c:pt idx="22">
                  <c:v>3.622841321516812</c:v>
                </c:pt>
                <c:pt idx="23">
                  <c:v>3.7464553298625303</c:v>
                </c:pt>
                <c:pt idx="24">
                  <c:v>3.8700693382082485</c:v>
                </c:pt>
                <c:pt idx="25">
                  <c:v>3.9936833465539663</c:v>
                </c:pt>
                <c:pt idx="26">
                  <c:v>4.117297354899684</c:v>
                </c:pt>
                <c:pt idx="27">
                  <c:v>4.240911363245402</c:v>
                </c:pt>
                <c:pt idx="28">
                  <c:v>4.364525371591121</c:v>
                </c:pt>
                <c:pt idx="29">
                  <c:v>4.488139379936838</c:v>
                </c:pt>
                <c:pt idx="30">
                  <c:v>4.6117533882825565</c:v>
                </c:pt>
                <c:pt idx="31">
                  <c:v>4.735367396628274</c:v>
                </c:pt>
                <c:pt idx="32">
                  <c:v>4.858981404973992</c:v>
                </c:pt>
                <c:pt idx="33">
                  <c:v>4.982595413319711</c:v>
                </c:pt>
              </c:numCache>
            </c:numRef>
          </c:xVal>
          <c:yVal>
            <c:numRef>
              <c:f>trade!$P$14:$P$47</c:f>
              <c:numCache>
                <c:ptCount val="34"/>
                <c:pt idx="4">
                  <c:v>3.999999999999999</c:v>
                </c:pt>
                <c:pt idx="5">
                  <c:v>4.324999999999999</c:v>
                </c:pt>
                <c:pt idx="6">
                  <c:v>4.649999999999999</c:v>
                </c:pt>
                <c:pt idx="7">
                  <c:v>4.975</c:v>
                </c:pt>
                <c:pt idx="8">
                  <c:v>5.299999999999999</c:v>
                </c:pt>
                <c:pt idx="9">
                  <c:v>5.624999999999999</c:v>
                </c:pt>
                <c:pt idx="10">
                  <c:v>5.95</c:v>
                </c:pt>
                <c:pt idx="11">
                  <c:v>6.274999999999999</c:v>
                </c:pt>
                <c:pt idx="12">
                  <c:v>6.599999999999999</c:v>
                </c:pt>
                <c:pt idx="13">
                  <c:v>6.599999999999999</c:v>
                </c:pt>
                <c:pt idx="14">
                  <c:v>6.924999999999999</c:v>
                </c:pt>
                <c:pt idx="15">
                  <c:v>7.249999999999998</c:v>
                </c:pt>
                <c:pt idx="16">
                  <c:v>7.574999999999999</c:v>
                </c:pt>
                <c:pt idx="17">
                  <c:v>7.899999999999999</c:v>
                </c:pt>
                <c:pt idx="18">
                  <c:v>8.225</c:v>
                </c:pt>
                <c:pt idx="19">
                  <c:v>8.549999999999999</c:v>
                </c:pt>
                <c:pt idx="20">
                  <c:v>8.874999999999998</c:v>
                </c:pt>
                <c:pt idx="21">
                  <c:v>9.199999999999998</c:v>
                </c:pt>
                <c:pt idx="22">
                  <c:v>9.525</c:v>
                </c:pt>
                <c:pt idx="23">
                  <c:v>9.85</c:v>
                </c:pt>
                <c:pt idx="24">
                  <c:v>10.174999999999999</c:v>
                </c:pt>
                <c:pt idx="25">
                  <c:v>10.499999999999998</c:v>
                </c:pt>
                <c:pt idx="26">
                  <c:v>10.824999999999996</c:v>
                </c:pt>
                <c:pt idx="27">
                  <c:v>11.149999999999999</c:v>
                </c:pt>
                <c:pt idx="28">
                  <c:v>11.475</c:v>
                </c:pt>
                <c:pt idx="29">
                  <c:v>11.799999999999999</c:v>
                </c:pt>
                <c:pt idx="30">
                  <c:v>12.124999999999998</c:v>
                </c:pt>
                <c:pt idx="31">
                  <c:v>12.449999999999996</c:v>
                </c:pt>
                <c:pt idx="32">
                  <c:v>12.774999999999997</c:v>
                </c:pt>
                <c:pt idx="33">
                  <c:v>13.099999999999998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1.6450171879853241</c:v>
                </c:pt>
                <c:pt idx="6">
                  <c:v>1.7686311963310422</c:v>
                </c:pt>
                <c:pt idx="7">
                  <c:v>1.8922452046767602</c:v>
                </c:pt>
                <c:pt idx="8">
                  <c:v>2.015859213022478</c:v>
                </c:pt>
                <c:pt idx="9">
                  <c:v>2.1394732213681964</c:v>
                </c:pt>
                <c:pt idx="10">
                  <c:v>2.263087229713914</c:v>
                </c:pt>
                <c:pt idx="11">
                  <c:v>2.386701238059632</c:v>
                </c:pt>
                <c:pt idx="12">
                  <c:v>2.51031524640535</c:v>
                </c:pt>
                <c:pt idx="13">
                  <c:v>2.51031524640535</c:v>
                </c:pt>
                <c:pt idx="14">
                  <c:v>2.6339292547510684</c:v>
                </c:pt>
                <c:pt idx="15">
                  <c:v>2.757543263096786</c:v>
                </c:pt>
                <c:pt idx="16">
                  <c:v>2.881157271442504</c:v>
                </c:pt>
                <c:pt idx="17">
                  <c:v>3.0047712797882222</c:v>
                </c:pt>
                <c:pt idx="18">
                  <c:v>3.1283852881339405</c:v>
                </c:pt>
                <c:pt idx="19">
                  <c:v>3.2519992964796582</c:v>
                </c:pt>
                <c:pt idx="20">
                  <c:v>3.375613304825376</c:v>
                </c:pt>
                <c:pt idx="21">
                  <c:v>3.4992273131710943</c:v>
                </c:pt>
                <c:pt idx="22">
                  <c:v>3.622841321516812</c:v>
                </c:pt>
                <c:pt idx="23">
                  <c:v>3.7464553298625303</c:v>
                </c:pt>
                <c:pt idx="24">
                  <c:v>3.8700693382082485</c:v>
                </c:pt>
                <c:pt idx="25">
                  <c:v>3.9936833465539663</c:v>
                </c:pt>
                <c:pt idx="26">
                  <c:v>4.117297354899684</c:v>
                </c:pt>
                <c:pt idx="27">
                  <c:v>4.240911363245402</c:v>
                </c:pt>
                <c:pt idx="28">
                  <c:v>4.364525371591121</c:v>
                </c:pt>
                <c:pt idx="29">
                  <c:v>4.488139379936838</c:v>
                </c:pt>
                <c:pt idx="30">
                  <c:v>4.6117533882825565</c:v>
                </c:pt>
                <c:pt idx="31">
                  <c:v>4.735367396628274</c:v>
                </c:pt>
                <c:pt idx="32">
                  <c:v>4.858981404973992</c:v>
                </c:pt>
                <c:pt idx="33">
                  <c:v>4.982595413319711</c:v>
                </c:pt>
              </c:numCache>
            </c:numRef>
          </c:xVal>
          <c:yVal>
            <c:numRef>
              <c:f>trade!$Q$14:$Q$47</c:f>
              <c:numCache>
                <c:ptCount val="34"/>
                <c:pt idx="12">
                  <c:v>5.454545454545453</c:v>
                </c:pt>
                <c:pt idx="13">
                  <c:v>5.454545454545453</c:v>
                </c:pt>
                <c:pt idx="14">
                  <c:v>5.723140495867767</c:v>
                </c:pt>
                <c:pt idx="15">
                  <c:v>5.991735537190081</c:v>
                </c:pt>
                <c:pt idx="16">
                  <c:v>6.260330578512394</c:v>
                </c:pt>
                <c:pt idx="17">
                  <c:v>6.528925619834709</c:v>
                </c:pt>
                <c:pt idx="18">
                  <c:v>6.797520661157023</c:v>
                </c:pt>
                <c:pt idx="19">
                  <c:v>7.066115702479338</c:v>
                </c:pt>
                <c:pt idx="20">
                  <c:v>7.334710743801651</c:v>
                </c:pt>
                <c:pt idx="21">
                  <c:v>7.603305785123964</c:v>
                </c:pt>
                <c:pt idx="22">
                  <c:v>7.8719008264462795</c:v>
                </c:pt>
                <c:pt idx="23">
                  <c:v>8.140495867768594</c:v>
                </c:pt>
                <c:pt idx="24">
                  <c:v>8.409090909090907</c:v>
                </c:pt>
                <c:pt idx="25">
                  <c:v>8.677685950413222</c:v>
                </c:pt>
                <c:pt idx="26">
                  <c:v>8.94628099173553</c:v>
                </c:pt>
                <c:pt idx="27">
                  <c:v>9.214876033057847</c:v>
                </c:pt>
                <c:pt idx="28">
                  <c:v>9.483471074380166</c:v>
                </c:pt>
                <c:pt idx="29">
                  <c:v>9.752066115702474</c:v>
                </c:pt>
                <c:pt idx="30">
                  <c:v>10.02066115702479</c:v>
                </c:pt>
                <c:pt idx="31">
                  <c:v>10.289256198347104</c:v>
                </c:pt>
                <c:pt idx="32">
                  <c:v>10.557851239669416</c:v>
                </c:pt>
                <c:pt idx="33">
                  <c:v>10.826446280991735</c:v>
                </c:pt>
              </c:numCache>
            </c:numRef>
          </c:yVal>
          <c:smooth val="0"/>
        </c:ser>
        <c:ser>
          <c:idx val="3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1.6450171879853241</c:v>
                </c:pt>
                <c:pt idx="6">
                  <c:v>1.7686311963310422</c:v>
                </c:pt>
                <c:pt idx="7">
                  <c:v>1.8922452046767602</c:v>
                </c:pt>
                <c:pt idx="8">
                  <c:v>2.015859213022478</c:v>
                </c:pt>
                <c:pt idx="9">
                  <c:v>2.1394732213681964</c:v>
                </c:pt>
                <c:pt idx="10">
                  <c:v>2.263087229713914</c:v>
                </c:pt>
                <c:pt idx="11">
                  <c:v>2.386701238059632</c:v>
                </c:pt>
                <c:pt idx="12">
                  <c:v>2.51031524640535</c:v>
                </c:pt>
                <c:pt idx="13">
                  <c:v>2.51031524640535</c:v>
                </c:pt>
                <c:pt idx="14">
                  <c:v>2.6339292547510684</c:v>
                </c:pt>
                <c:pt idx="15">
                  <c:v>2.757543263096786</c:v>
                </c:pt>
                <c:pt idx="16">
                  <c:v>2.881157271442504</c:v>
                </c:pt>
                <c:pt idx="17">
                  <c:v>3.0047712797882222</c:v>
                </c:pt>
                <c:pt idx="18">
                  <c:v>3.1283852881339405</c:v>
                </c:pt>
                <c:pt idx="19">
                  <c:v>3.2519992964796582</c:v>
                </c:pt>
                <c:pt idx="20">
                  <c:v>3.375613304825376</c:v>
                </c:pt>
                <c:pt idx="21">
                  <c:v>3.4992273131710943</c:v>
                </c:pt>
                <c:pt idx="22">
                  <c:v>3.622841321516812</c:v>
                </c:pt>
                <c:pt idx="23">
                  <c:v>3.7464553298625303</c:v>
                </c:pt>
                <c:pt idx="24">
                  <c:v>3.8700693382082485</c:v>
                </c:pt>
                <c:pt idx="25">
                  <c:v>3.9936833465539663</c:v>
                </c:pt>
                <c:pt idx="26">
                  <c:v>4.117297354899684</c:v>
                </c:pt>
                <c:pt idx="27">
                  <c:v>4.240911363245402</c:v>
                </c:pt>
                <c:pt idx="28">
                  <c:v>4.364525371591121</c:v>
                </c:pt>
                <c:pt idx="29">
                  <c:v>4.488139379936838</c:v>
                </c:pt>
                <c:pt idx="30">
                  <c:v>4.6117533882825565</c:v>
                </c:pt>
                <c:pt idx="31">
                  <c:v>4.735367396628274</c:v>
                </c:pt>
                <c:pt idx="32">
                  <c:v>4.858981404973992</c:v>
                </c:pt>
                <c:pt idx="33">
                  <c:v>4.982595413319711</c:v>
                </c:pt>
              </c:numCache>
            </c:numRef>
          </c:xVal>
          <c:yVal>
            <c:numRef>
              <c:f>trade!$R$14:$R$47</c:f>
              <c:numCache>
                <c:ptCount val="34"/>
                <c:pt idx="12">
                  <c:v>12.054545454545451</c:v>
                </c:pt>
                <c:pt idx="13">
                  <c:v>12.054545454545451</c:v>
                </c:pt>
                <c:pt idx="14">
                  <c:v>12.648140495867766</c:v>
                </c:pt>
                <c:pt idx="15">
                  <c:v>13.241735537190081</c:v>
                </c:pt>
                <c:pt idx="16">
                  <c:v>13.835330578512393</c:v>
                </c:pt>
                <c:pt idx="17">
                  <c:v>14.428925619834708</c:v>
                </c:pt>
                <c:pt idx="18">
                  <c:v>15.02252066115702</c:v>
                </c:pt>
                <c:pt idx="19">
                  <c:v>15.616115702479336</c:v>
                </c:pt>
                <c:pt idx="20">
                  <c:v>16.209710743801647</c:v>
                </c:pt>
                <c:pt idx="21">
                  <c:v>16.80330578512396</c:v>
                </c:pt>
                <c:pt idx="22">
                  <c:v>17.39690082644628</c:v>
                </c:pt>
                <c:pt idx="23">
                  <c:v>17.990495867768594</c:v>
                </c:pt>
                <c:pt idx="24">
                  <c:v>18.584090909090904</c:v>
                </c:pt>
                <c:pt idx="25">
                  <c:v>19.17768595041322</c:v>
                </c:pt>
                <c:pt idx="26">
                  <c:v>19.77128099173553</c:v>
                </c:pt>
                <c:pt idx="27">
                  <c:v>20.364876033057847</c:v>
                </c:pt>
                <c:pt idx="28">
                  <c:v>20.958471074380167</c:v>
                </c:pt>
                <c:pt idx="29">
                  <c:v>21.552066115702473</c:v>
                </c:pt>
                <c:pt idx="30">
                  <c:v>22.145661157024787</c:v>
                </c:pt>
                <c:pt idx="31">
                  <c:v>22.7392561983471</c:v>
                </c:pt>
                <c:pt idx="32">
                  <c:v>23.332851239669413</c:v>
                </c:pt>
                <c:pt idx="33">
                  <c:v>23.926446280991733</c:v>
                </c:pt>
              </c:numCache>
            </c:numRef>
          </c:yVal>
          <c:smooth val="0"/>
        </c:ser>
        <c:ser>
          <c:idx val="2"/>
          <c:order val="3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trade!$T$19:$T$23</c:f>
              <c:numCache>
                <c:ptCount val="5"/>
                <c:pt idx="0">
                  <c:v>1.5214031796396061</c:v>
                </c:pt>
                <c:pt idx="1">
                  <c:v>1.5214031796396061</c:v>
                </c:pt>
                <c:pt idx="2">
                  <c:v>1.5214031796396061</c:v>
                </c:pt>
                <c:pt idx="3">
                  <c:v>1.5214031796396061</c:v>
                </c:pt>
                <c:pt idx="4">
                  <c:v>1.5214031796396061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trade!$T$25:$T$29</c:f>
              <c:numCache>
                <c:ptCount val="5"/>
                <c:pt idx="0">
                  <c:v>2.51031524640535</c:v>
                </c:pt>
                <c:pt idx="1">
                  <c:v>2.51031524640535</c:v>
                </c:pt>
                <c:pt idx="2">
                  <c:v>2.51031524640535</c:v>
                </c:pt>
                <c:pt idx="3">
                  <c:v>2.51031524640535</c:v>
                </c:pt>
                <c:pt idx="4">
                  <c:v>2.51031524640535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axId val="44157735"/>
        <c:axId val="61875296"/>
      </c:scatterChart>
      <c:valAx>
        <c:axId val="4415773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5296"/>
        <c:crosses val="autoZero"/>
        <c:crossBetween val="midCat"/>
        <c:dispUnits/>
        <c:majorUnit val="1"/>
      </c:valAx>
      <c:valAx>
        <c:axId val="6187529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7735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0.57925</cdr:x>
      <cdr:y>0.763</cdr:y>
    </cdr:from>
    <cdr:to>
      <cdr:x>0.6465</cdr:x>
      <cdr:y>0.81125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76825" y="4876800"/>
          <a:ext cx="590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dF(x)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</cdr:x>
      <cdr:y>0.18925</cdr:y>
    </cdr:from>
    <cdr:to>
      <cdr:x>0.89175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134100" y="1114425"/>
          <a:ext cx="1600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p(x)(y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(x)+y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(x))</a:t>
          </a:r>
        </a:p>
      </cdr:txBody>
    </cdr:sp>
  </cdr:relSizeAnchor>
  <cdr:relSizeAnchor xmlns:cdr="http://schemas.openxmlformats.org/drawingml/2006/chartDrawing">
    <cdr:from>
      <cdr:x>0.45975</cdr:x>
      <cdr:y>0.57275</cdr:y>
    </cdr:from>
    <cdr:to>
      <cdr:x>0.56475</cdr:x>
      <cdr:y>0.627</cdr:y>
    </cdr:to>
    <cdr:sp>
      <cdr:nvSpPr>
        <cdr:cNvPr id="2" name="Text Box 2"/>
        <cdr:cNvSpPr txBox="1">
          <a:spLocks noChangeArrowheads="1"/>
        </cdr:cNvSpPr>
      </cdr:nvSpPr>
      <cdr:spPr>
        <a:xfrm>
          <a:off x="3990975" y="3390900"/>
          <a:ext cx="914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  <cdr:relSizeAnchor xmlns:cdr="http://schemas.openxmlformats.org/drawingml/2006/chartDrawing">
    <cdr:from>
      <cdr:x>0.825</cdr:x>
      <cdr:y>0.60975</cdr:y>
    </cdr:from>
    <cdr:to>
      <cdr:x>0.929</cdr:x>
      <cdr:y>0.66425</cdr:y>
    </cdr:to>
    <cdr:sp>
      <cdr:nvSpPr>
        <cdr:cNvPr id="3" name="Text Box 3"/>
        <cdr:cNvSpPr txBox="1">
          <a:spLocks noChangeArrowheads="1"/>
        </cdr:cNvSpPr>
      </cdr:nvSpPr>
      <cdr:spPr>
        <a:xfrm>
          <a:off x="7162800" y="3609975"/>
          <a:ext cx="904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0.753</cdr:y>
    </cdr:from>
    <cdr:to>
      <cdr:x>0.8425</cdr:x>
      <cdr:y>0.80125</cdr:y>
    </cdr:to>
    <cdr:sp>
      <cdr:nvSpPr>
        <cdr:cNvPr id="1" name="Text Box 1"/>
        <cdr:cNvSpPr txBox="1">
          <a:spLocks noChangeArrowheads="1"/>
        </cdr:cNvSpPr>
      </cdr:nvSpPr>
      <cdr:spPr>
        <a:xfrm>
          <a:off x="6858000" y="4467225"/>
          <a:ext cx="457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</a:t>
          </a:r>
        </a:p>
      </cdr:txBody>
    </cdr:sp>
  </cdr:relSizeAnchor>
  <cdr:relSizeAnchor xmlns:cdr="http://schemas.openxmlformats.org/drawingml/2006/chartDrawing">
    <cdr:from>
      <cdr:x>0.82875</cdr:x>
      <cdr:y>0.22775</cdr:y>
    </cdr:from>
    <cdr:to>
      <cdr:x>0.87975</cdr:x>
      <cdr:y>0.276</cdr:y>
    </cdr:to>
    <cdr:sp>
      <cdr:nvSpPr>
        <cdr:cNvPr id="2" name="Text Box 2"/>
        <cdr:cNvSpPr txBox="1">
          <a:spLocks noChangeArrowheads="1"/>
        </cdr:cNvSpPr>
      </cdr:nvSpPr>
      <cdr:spPr>
        <a:xfrm>
          <a:off x="7191375" y="1343025"/>
          <a:ext cx="447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y(x)</a:t>
          </a:r>
        </a:p>
      </cdr:txBody>
    </cdr:sp>
  </cdr:relSizeAnchor>
  <cdr:relSizeAnchor xmlns:cdr="http://schemas.openxmlformats.org/drawingml/2006/chartDrawing">
    <cdr:from>
      <cdr:x>0.82875</cdr:x>
      <cdr:y>0.4735</cdr:y>
    </cdr:from>
    <cdr:to>
      <cdr:x>0.9245</cdr:x>
      <cdr:y>0.52175</cdr:y>
    </cdr:to>
    <cdr:sp>
      <cdr:nvSpPr>
        <cdr:cNvPr id="3" name="Text Box 3"/>
        <cdr:cNvSpPr txBox="1">
          <a:spLocks noChangeArrowheads="1"/>
        </cdr:cNvSpPr>
      </cdr:nvSpPr>
      <cdr:spPr>
        <a:xfrm>
          <a:off x="7191375" y="2800350"/>
          <a:ext cx="828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p(x)y(x)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0.41225</cdr:x>
      <cdr:y>0.2595</cdr:y>
    </cdr:from>
    <cdr:to>
      <cdr:x>0.56575</cdr:x>
      <cdr:y>0.3075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571875" y="1533525"/>
          <a:ext cx="1333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p(x)y(x)dF(x)</a:t>
          </a:r>
        </a:p>
      </cdr:txBody>
    </cdr:sp>
  </cdr:relSizeAnchor>
  <cdr:relSizeAnchor xmlns:cdr="http://schemas.openxmlformats.org/drawingml/2006/chartDrawing">
    <cdr:from>
      <cdr:x>0.74225</cdr:x>
      <cdr:y>0.68625</cdr:y>
    </cdr:from>
    <cdr:to>
      <cdr:x>0.85275</cdr:x>
      <cdr:y>0.7345</cdr:y>
    </cdr:to>
    <cdr:sp>
      <cdr:nvSpPr>
        <cdr:cNvPr id="2" name="Text Box 2"/>
        <cdr:cNvSpPr txBox="1">
          <a:spLocks noChangeArrowheads="1"/>
        </cdr:cNvSpPr>
      </cdr:nvSpPr>
      <cdr:spPr>
        <a:xfrm>
          <a:off x="6438900" y="4067175"/>
          <a:ext cx="962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y(x)dF(x)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0.742</cdr:y>
    </cdr:from>
    <cdr:to>
      <cdr:x>0.5555</cdr:x>
      <cdr:y>0.79025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38625" y="4400550"/>
          <a:ext cx="581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dF(x)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0.74225</cdr:x>
      <cdr:y>0.254</cdr:y>
    </cdr:from>
    <cdr:to>
      <cdr:x>0.86775</cdr:x>
      <cdr:y>0.309</cdr:y>
    </cdr:to>
    <cdr:sp>
      <cdr:nvSpPr>
        <cdr:cNvPr id="1" name="Text Box 2"/>
        <cdr:cNvSpPr txBox="1">
          <a:spLocks noChangeArrowheads="1"/>
        </cdr:cNvSpPr>
      </cdr:nvSpPr>
      <cdr:spPr>
        <a:xfrm>
          <a:off x="6438900" y="1504950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(x)+y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  <cdr:relSizeAnchor xmlns:cdr="http://schemas.openxmlformats.org/drawingml/2006/chartDrawing">
    <cdr:from>
      <cdr:x>0.4645</cdr:x>
      <cdr:y>0.67875</cdr:y>
    </cdr:from>
    <cdr:to>
      <cdr:x>0.52475</cdr:x>
      <cdr:y>0.73375</cdr:y>
    </cdr:to>
    <cdr:sp>
      <cdr:nvSpPr>
        <cdr:cNvPr id="2" name="Text Box 4"/>
        <cdr:cNvSpPr txBox="1">
          <a:spLocks noChangeArrowheads="1"/>
        </cdr:cNvSpPr>
      </cdr:nvSpPr>
      <cdr:spPr>
        <a:xfrm>
          <a:off x="4029075" y="4019550"/>
          <a:ext cx="523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  <cdr:relSizeAnchor xmlns:cdr="http://schemas.openxmlformats.org/drawingml/2006/chartDrawing">
    <cdr:from>
      <cdr:x>0.7515</cdr:x>
      <cdr:y>0.691</cdr:y>
    </cdr:from>
    <cdr:to>
      <cdr:x>0.811</cdr:x>
      <cdr:y>0.7455</cdr:y>
    </cdr:to>
    <cdr:sp>
      <cdr:nvSpPr>
        <cdr:cNvPr id="3" name="Text Box 5"/>
        <cdr:cNvSpPr txBox="1">
          <a:spLocks noChangeArrowheads="1"/>
        </cdr:cNvSpPr>
      </cdr:nvSpPr>
      <cdr:spPr>
        <a:xfrm>
          <a:off x="6524625" y="4095750"/>
          <a:ext cx="514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3"/>
  <sheetViews>
    <sheetView zoomScalePageLayoutView="0" workbookViewId="0" topLeftCell="A1">
      <selection activeCell="C1" sqref="C1:C5"/>
    </sheetView>
  </sheetViews>
  <sheetFormatPr defaultColWidth="9.140625" defaultRowHeight="12.75"/>
  <cols>
    <col min="1" max="1" width="15.28125" style="0" customWidth="1"/>
    <col min="13" max="13" width="11.421875" style="0" customWidth="1"/>
  </cols>
  <sheetData>
    <row r="1" spans="1:5" ht="12.75">
      <c r="A1" t="s">
        <v>50</v>
      </c>
      <c r="B1">
        <v>0.5</v>
      </c>
      <c r="C1" t="s">
        <v>53</v>
      </c>
      <c r="D1" t="s">
        <v>10</v>
      </c>
      <c r="E1">
        <f>B2/(1-B2)</f>
        <v>1</v>
      </c>
    </row>
    <row r="2" spans="1:2" ht="12.75">
      <c r="A2" t="s">
        <v>1</v>
      </c>
      <c r="B2">
        <v>0.5</v>
      </c>
    </row>
    <row r="3" spans="1:2" ht="12.75">
      <c r="A3" t="s">
        <v>11</v>
      </c>
      <c r="B3">
        <v>3</v>
      </c>
    </row>
    <row r="4" spans="1:2" ht="12.75">
      <c r="A4" t="s">
        <v>0</v>
      </c>
      <c r="B4">
        <v>2</v>
      </c>
    </row>
    <row r="5" spans="1:5" ht="12.75">
      <c r="A5" t="s">
        <v>3</v>
      </c>
      <c r="B5">
        <v>12</v>
      </c>
      <c r="C5" t="s">
        <v>54</v>
      </c>
      <c r="D5" s="1"/>
      <c r="E5" s="1"/>
    </row>
    <row r="6" spans="1:5" ht="12.75">
      <c r="A6" t="s">
        <v>2</v>
      </c>
      <c r="B6">
        <v>50</v>
      </c>
      <c r="C6" s="1"/>
      <c r="D6" s="1"/>
      <c r="E6" s="1"/>
    </row>
    <row r="7" spans="3:5" ht="12.75">
      <c r="C7" s="1"/>
      <c r="D7" s="1"/>
      <c r="E7" s="1"/>
    </row>
    <row r="8" spans="1:5" ht="12.75">
      <c r="A8" t="s">
        <v>4</v>
      </c>
      <c r="B8">
        <v>1</v>
      </c>
      <c r="C8" s="1"/>
      <c r="D8" s="1"/>
      <c r="E8" s="1"/>
    </row>
    <row r="9" spans="1:5" ht="12.75">
      <c r="A9" t="s">
        <v>5</v>
      </c>
      <c r="B9">
        <v>1</v>
      </c>
      <c r="C9" s="1"/>
      <c r="D9" s="1"/>
      <c r="E9" s="1"/>
    </row>
    <row r="10" spans="3:5" ht="12.75">
      <c r="C10" s="1"/>
      <c r="D10" s="1"/>
      <c r="E10" s="1"/>
    </row>
    <row r="11" spans="1:15" ht="12.75">
      <c r="A11" t="s">
        <v>6</v>
      </c>
      <c r="C11" s="1"/>
      <c r="D11" s="1"/>
      <c r="E11" s="1"/>
      <c r="I11" t="s">
        <v>19</v>
      </c>
      <c r="J11" t="s">
        <v>18</v>
      </c>
      <c r="K11" t="s">
        <v>20</v>
      </c>
      <c r="L11" t="s">
        <v>25</v>
      </c>
      <c r="M11" t="s">
        <v>26</v>
      </c>
      <c r="N11" t="s">
        <v>27</v>
      </c>
      <c r="O11" t="s">
        <v>24</v>
      </c>
    </row>
    <row r="12" spans="2:11" ht="12.75">
      <c r="B12" s="2">
        <v>1</v>
      </c>
      <c r="C12" s="3"/>
      <c r="D12" s="2">
        <v>2</v>
      </c>
      <c r="E12" s="3"/>
      <c r="H12">
        <f>H13-1</f>
        <v>-4</v>
      </c>
      <c r="I12">
        <f>$I$16+H12/4*($I$16-1)</f>
        <v>1</v>
      </c>
      <c r="J12">
        <f aca="true" t="shared" si="0" ref="J12:J43">$B$3*I12^(-$B$3-1)</f>
        <v>3</v>
      </c>
      <c r="K12">
        <f aca="true" t="shared" si="1" ref="K12:K43">1/($B$2*I12)</f>
        <v>2</v>
      </c>
    </row>
    <row r="13" spans="8:11" ht="12.75">
      <c r="H13">
        <f>H14-1</f>
        <v>-3</v>
      </c>
      <c r="I13">
        <f>$I$16+H13/4*($I$16-1)</f>
        <v>1.0955211615005593</v>
      </c>
      <c r="J13">
        <f t="shared" si="0"/>
        <v>2.082754928468275</v>
      </c>
      <c r="K13">
        <f t="shared" si="1"/>
        <v>1.8256151229982231</v>
      </c>
    </row>
    <row r="14" spans="1:11" ht="12.75">
      <c r="A14" t="s">
        <v>13</v>
      </c>
      <c r="B14">
        <f>($B3*(1-$B2)-$B2)*$B1*B6/(($B3-$B1*$B2)*$B5*$B4)</f>
        <v>0.3787878787878788</v>
      </c>
      <c r="D14">
        <v>1</v>
      </c>
      <c r="H14">
        <f>H15-1</f>
        <v>-2</v>
      </c>
      <c r="I14">
        <f>$I$16+H14/4*($I$16-1)</f>
        <v>1.1910423230011185</v>
      </c>
      <c r="J14">
        <f t="shared" si="0"/>
        <v>1.490776293989356</v>
      </c>
      <c r="K14">
        <f t="shared" si="1"/>
        <v>1.6792014535306499</v>
      </c>
    </row>
    <row r="15" spans="1:11" ht="12.75">
      <c r="A15" t="s">
        <v>52</v>
      </c>
      <c r="B15">
        <f>$B5*B14</f>
        <v>4.545454545454545</v>
      </c>
      <c r="D15">
        <f>$B5*D14</f>
        <v>12</v>
      </c>
      <c r="H15">
        <f>H16-1</f>
        <v>-1</v>
      </c>
      <c r="I15">
        <f>$I$16+H15/4*($I$16-1)</f>
        <v>1.2865634845016776</v>
      </c>
      <c r="J15">
        <f t="shared" si="0"/>
        <v>1.0949552511088607</v>
      </c>
      <c r="K15">
        <f t="shared" si="1"/>
        <v>1.5545288080165407</v>
      </c>
    </row>
    <row r="16" spans="1:19" ht="12.75">
      <c r="A16" t="s">
        <v>12</v>
      </c>
      <c r="B16" s="4">
        <f>B14^(-1/$B$3)</f>
        <v>1.382084646002237</v>
      </c>
      <c r="D16">
        <f>D14^(-1/$B$3)</f>
        <v>1</v>
      </c>
      <c r="H16">
        <v>0</v>
      </c>
      <c r="I16">
        <f>B16</f>
        <v>1.382084646002237</v>
      </c>
      <c r="J16">
        <f t="shared" si="0"/>
        <v>0.8222098694538259</v>
      </c>
      <c r="K16">
        <f t="shared" si="1"/>
        <v>1.4470893702387335</v>
      </c>
      <c r="L16">
        <f aca="true" t="shared" si="2" ref="L16:L22">$B$1*($B$6+$B$17)/(K16^(1/(1-$B$2))*$B$18)</f>
        <v>2.7641692920044743</v>
      </c>
      <c r="M16">
        <f>J16*K16*L16*$B$5</f>
        <v>39.466073733783645</v>
      </c>
      <c r="N16">
        <f>L16*J16*$B$5</f>
        <v>27.272727272727273</v>
      </c>
      <c r="O16">
        <f>K16*L16</f>
        <v>4.000000000000001</v>
      </c>
      <c r="Q16">
        <f>$I$16</f>
        <v>1.382084646002237</v>
      </c>
      <c r="R16">
        <v>0</v>
      </c>
      <c r="S16">
        <v>0</v>
      </c>
    </row>
    <row r="17" spans="1:19" ht="12.75">
      <c r="A17" t="s">
        <v>7</v>
      </c>
      <c r="B17">
        <f>$B2*$B1*$B6/($B3-$B2*$B1)</f>
        <v>4.545454545454546</v>
      </c>
      <c r="D17">
        <f>((1-$B2)*$B1*$B6-$B5*$B4)/(1-(1-$B2)*$B1)</f>
        <v>-15.333333333333334</v>
      </c>
      <c r="H17">
        <f>H16+1</f>
        <v>1</v>
      </c>
      <c r="I17">
        <f>$I$16+H17/4*($I$16-1)</f>
        <v>1.4776058075027962</v>
      </c>
      <c r="J17">
        <f t="shared" si="0"/>
        <v>0.6293422627458535</v>
      </c>
      <c r="K17">
        <f t="shared" si="1"/>
        <v>1.3535409713772495</v>
      </c>
      <c r="L17">
        <f t="shared" si="2"/>
        <v>3.1594576043969123</v>
      </c>
      <c r="M17">
        <f aca="true" t="shared" si="3" ref="M17:M80">J17*K17*L17*$B$5</f>
        <v>32.296248772782114</v>
      </c>
      <c r="N17">
        <f aca="true" t="shared" si="4" ref="N17:N80">L17*J17*$B$5</f>
        <v>23.860562373608957</v>
      </c>
      <c r="O17">
        <f aca="true" t="shared" si="5" ref="O17:O80">K17*L17</f>
        <v>4.276455314880634</v>
      </c>
      <c r="Q17">
        <f>$I$16</f>
        <v>1.382084646002237</v>
      </c>
      <c r="R17">
        <v>2</v>
      </c>
      <c r="S17">
        <v>3</v>
      </c>
    </row>
    <row r="18" spans="1:19" ht="12.75">
      <c r="A18" t="s">
        <v>14</v>
      </c>
      <c r="B18">
        <f>$B5*$B2^$E1*(1-$B2)*$B3*B16^($E1-$B3)/($B3*(1-$B2)-$B2)</f>
        <v>4.711652202280352</v>
      </c>
      <c r="D18">
        <f>$B5*$B2^$E1*(1-$B2)*$B3*D16^($E1-$B3)/($B3*(1-$B2)-$B2)</f>
        <v>9</v>
      </c>
      <c r="H18">
        <f aca="true" t="shared" si="6" ref="H18:H81">H17+1</f>
        <v>2</v>
      </c>
      <c r="I18">
        <f aca="true" t="shared" si="7" ref="I18:I81">$I$16+H18/4*($I$16-1)</f>
        <v>1.5731269690033554</v>
      </c>
      <c r="J18">
        <f t="shared" si="0"/>
        <v>0.48985342486157113</v>
      </c>
      <c r="K18">
        <f t="shared" si="1"/>
        <v>1.2713531961549724</v>
      </c>
      <c r="L18">
        <f t="shared" si="2"/>
        <v>3.58115324956975</v>
      </c>
      <c r="M18">
        <f t="shared" si="3"/>
        <v>26.763106380926516</v>
      </c>
      <c r="N18">
        <f t="shared" si="4"/>
        <v>21.050882211070643</v>
      </c>
      <c r="O18">
        <f t="shared" si="5"/>
        <v>4.552910629761267</v>
      </c>
      <c r="Q18">
        <f>$I$16</f>
        <v>1.382084646002237</v>
      </c>
      <c r="R18">
        <v>4</v>
      </c>
      <c r="S18">
        <v>9</v>
      </c>
    </row>
    <row r="19" spans="1:19" ht="12.75">
      <c r="A19" t="s">
        <v>9</v>
      </c>
      <c r="B19">
        <f>B18^(-1/$E1)</f>
        <v>0.21223977430168095</v>
      </c>
      <c r="D19">
        <f>D18^(-1/$E1)</f>
        <v>0.1111111111111111</v>
      </c>
      <c r="H19">
        <f t="shared" si="6"/>
        <v>3</v>
      </c>
      <c r="I19">
        <f t="shared" si="7"/>
        <v>1.6686481305039145</v>
      </c>
      <c r="J19">
        <f t="shared" si="0"/>
        <v>0.3869565388466753</v>
      </c>
      <c r="K19">
        <f t="shared" si="1"/>
        <v>1.1985750401410395</v>
      </c>
      <c r="L19">
        <f t="shared" si="2"/>
        <v>4.029256227522989</v>
      </c>
      <c r="M19">
        <f t="shared" si="3"/>
        <v>22.42505676915161</v>
      </c>
      <c r="N19">
        <f t="shared" si="4"/>
        <v>18.709764527144493</v>
      </c>
      <c r="O19">
        <f t="shared" si="5"/>
        <v>4.8293659446419</v>
      </c>
      <c r="Q19">
        <f>$I$16</f>
        <v>1.382084646002237</v>
      </c>
      <c r="R19">
        <v>8</v>
      </c>
      <c r="S19">
        <v>27</v>
      </c>
    </row>
    <row r="20" spans="1:19" ht="12.75">
      <c r="A20" t="s">
        <v>8</v>
      </c>
      <c r="B20">
        <f>(1-$B1)*($B6+B17)</f>
        <v>27.272727272727273</v>
      </c>
      <c r="D20">
        <f>(1-$B1)*($B6+D17)</f>
        <v>17.333333333333332</v>
      </c>
      <c r="H20">
        <f t="shared" si="6"/>
        <v>4</v>
      </c>
      <c r="I20">
        <f t="shared" si="7"/>
        <v>1.7641692920044738</v>
      </c>
      <c r="J20">
        <f t="shared" si="0"/>
        <v>0.3097135610242209</v>
      </c>
      <c r="K20">
        <f t="shared" si="1"/>
        <v>1.133678048396122</v>
      </c>
      <c r="L20">
        <f t="shared" si="2"/>
        <v>4.503766538256629</v>
      </c>
      <c r="M20">
        <f t="shared" si="3"/>
        <v>18.976105010878758</v>
      </c>
      <c r="N20">
        <f t="shared" si="4"/>
        <v>16.738530871022263</v>
      </c>
      <c r="O20">
        <f t="shared" si="5"/>
        <v>5.105821259522534</v>
      </c>
      <c r="Q20">
        <f>$I$16</f>
        <v>1.382084646002237</v>
      </c>
      <c r="R20">
        <v>16</v>
      </c>
      <c r="S20">
        <v>81</v>
      </c>
    </row>
    <row r="21" spans="1:15" ht="12.75">
      <c r="A21" t="s">
        <v>15</v>
      </c>
      <c r="B21">
        <f>1/$B2</f>
        <v>2</v>
      </c>
      <c r="D21">
        <f>1/$B2</f>
        <v>2</v>
      </c>
      <c r="H21">
        <f t="shared" si="6"/>
        <v>5</v>
      </c>
      <c r="I21">
        <f t="shared" si="7"/>
        <v>1.8596904535050331</v>
      </c>
      <c r="J21">
        <f t="shared" si="0"/>
        <v>0.2508179465802314</v>
      </c>
      <c r="K21">
        <f t="shared" si="1"/>
        <v>1.0754477962880973</v>
      </c>
      <c r="L21">
        <f t="shared" si="2"/>
        <v>5.004684181770671</v>
      </c>
      <c r="M21">
        <f t="shared" si="3"/>
        <v>16.199658699824212</v>
      </c>
      <c r="N21">
        <f t="shared" si="4"/>
        <v>15.06317531705142</v>
      </c>
      <c r="O21">
        <f t="shared" si="5"/>
        <v>5.382276574403167</v>
      </c>
    </row>
    <row r="22" spans="1:15" ht="12.75">
      <c r="A22" t="s">
        <v>16</v>
      </c>
      <c r="B22">
        <f>$B1*($B6+B17)/(B21^(1/(1-$B2))*B18)</f>
        <v>1.4470893702387337</v>
      </c>
      <c r="D22">
        <f>$B1*($B6+D17)/(D21^(1/(1-$B2))*D18)</f>
        <v>0.48148148148148145</v>
      </c>
      <c r="H22">
        <f t="shared" si="6"/>
        <v>6</v>
      </c>
      <c r="I22">
        <f t="shared" si="7"/>
        <v>1.9552116150055923</v>
      </c>
      <c r="J22">
        <f t="shared" si="0"/>
        <v>0.20527978334484018</v>
      </c>
      <c r="K22">
        <f t="shared" si="1"/>
        <v>1.0229071803024654</v>
      </c>
      <c r="L22">
        <f t="shared" si="2"/>
        <v>5.5320091580651125</v>
      </c>
      <c r="M22">
        <f t="shared" si="3"/>
        <v>13.939479074864598</v>
      </c>
      <c r="N22">
        <f t="shared" si="4"/>
        <v>13.627315697151335</v>
      </c>
      <c r="O22">
        <f t="shared" si="5"/>
        <v>5.6587318892838</v>
      </c>
    </row>
    <row r="23" spans="1:15" ht="12.75">
      <c r="A23" t="s">
        <v>17</v>
      </c>
      <c r="B23">
        <f>B21*B22-B22-$B4</f>
        <v>-0.5529106297612663</v>
      </c>
      <c r="D23">
        <f>D21*D22-D22-$B4</f>
        <v>-1.5185185185185186</v>
      </c>
      <c r="H23">
        <f t="shared" si="6"/>
        <v>7</v>
      </c>
      <c r="I23">
        <f t="shared" si="7"/>
        <v>2.0507327765061514</v>
      </c>
      <c r="J23">
        <f t="shared" si="0"/>
        <v>0.16962308741427</v>
      </c>
      <c r="K23">
        <f t="shared" si="1"/>
        <v>0.9752611470946569</v>
      </c>
      <c r="L23">
        <f aca="true" t="shared" si="8" ref="L23:L86">$B$1*($B$6+$B$17)/(K23^(1/(1-$B$2))*$B$18)</f>
        <v>6.085741467139956</v>
      </c>
      <c r="M23">
        <f t="shared" si="3"/>
        <v>12.080937335424487</v>
      </c>
      <c r="N23">
        <f t="shared" si="4"/>
        <v>12.387387082335943</v>
      </c>
      <c r="O23">
        <f t="shared" si="5"/>
        <v>5.935187204164434</v>
      </c>
    </row>
    <row r="24" spans="1:15" ht="12.75">
      <c r="A24" t="s">
        <v>21</v>
      </c>
      <c r="B24">
        <f>1/($B2*B16)</f>
        <v>1.4470893702387335</v>
      </c>
      <c r="H24">
        <f t="shared" si="6"/>
        <v>8</v>
      </c>
      <c r="I24">
        <f t="shared" si="7"/>
        <v>2.1462539380067107</v>
      </c>
      <c r="J24">
        <f t="shared" si="0"/>
        <v>0.1413828834279492</v>
      </c>
      <c r="K24">
        <f t="shared" si="1"/>
        <v>0.9318561818726161</v>
      </c>
      <c r="L24">
        <f t="shared" si="8"/>
        <v>6.665881108995199</v>
      </c>
      <c r="M24">
        <f t="shared" si="3"/>
        <v>10.538639161994896</v>
      </c>
      <c r="N24">
        <f t="shared" si="4"/>
        <v>11.309297901331643</v>
      </c>
      <c r="O24">
        <f t="shared" si="5"/>
        <v>6.211642519045066</v>
      </c>
    </row>
    <row r="25" spans="1:15" ht="12.75">
      <c r="A25" t="s">
        <v>22</v>
      </c>
      <c r="B25">
        <f>$B1*($B6+B17)/(B24^(1/(1-$B2))*B18)</f>
        <v>2.7641692920044743</v>
      </c>
      <c r="H25">
        <f t="shared" si="6"/>
        <v>9</v>
      </c>
      <c r="I25">
        <f t="shared" si="7"/>
        <v>2.24177509950727</v>
      </c>
      <c r="J25">
        <f t="shared" si="0"/>
        <v>0.11878267214688876</v>
      </c>
      <c r="K25">
        <f t="shared" si="1"/>
        <v>0.8921501538845663</v>
      </c>
      <c r="L25">
        <f t="shared" si="8"/>
        <v>7.272428083630846</v>
      </c>
      <c r="M25">
        <f t="shared" si="3"/>
        <v>9.248083174369627</v>
      </c>
      <c r="N25">
        <f t="shared" si="4"/>
        <v>10.366061289236992</v>
      </c>
      <c r="O25">
        <f t="shared" si="5"/>
        <v>6.488097833925701</v>
      </c>
    </row>
    <row r="26" spans="1:15" ht="12.75">
      <c r="A26" t="s">
        <v>23</v>
      </c>
      <c r="B26">
        <f>B24*B25-B25/B16-$B4</f>
        <v>0</v>
      </c>
      <c r="H26">
        <f t="shared" si="6"/>
        <v>10</v>
      </c>
      <c r="I26">
        <f t="shared" si="7"/>
        <v>2.337296261007829</v>
      </c>
      <c r="J26">
        <f t="shared" si="0"/>
        <v>0.10052317504588276</v>
      </c>
      <c r="K26">
        <f t="shared" si="1"/>
        <v>0.8556895560760497</v>
      </c>
      <c r="L26">
        <f t="shared" si="8"/>
        <v>7.905382391046889</v>
      </c>
      <c r="M26">
        <f t="shared" si="3"/>
        <v>8.159932323415635</v>
      </c>
      <c r="N26">
        <f t="shared" si="4"/>
        <v>9.536089654798147</v>
      </c>
      <c r="O26">
        <f t="shared" si="5"/>
        <v>6.764553148806332</v>
      </c>
    </row>
    <row r="27" spans="8:15" ht="12.75">
      <c r="H27">
        <f t="shared" si="6"/>
        <v>11</v>
      </c>
      <c r="I27">
        <f t="shared" si="7"/>
        <v>2.4328174225083883</v>
      </c>
      <c r="J27">
        <f t="shared" si="0"/>
        <v>0.08564128704945813</v>
      </c>
      <c r="K27">
        <f t="shared" si="1"/>
        <v>0.8220921066644918</v>
      </c>
      <c r="L27">
        <f t="shared" si="8"/>
        <v>8.564744031243334</v>
      </c>
      <c r="M27">
        <f t="shared" si="3"/>
        <v>7.236012323475355</v>
      </c>
      <c r="N27">
        <f t="shared" si="4"/>
        <v>8.801948425018123</v>
      </c>
      <c r="O27">
        <f t="shared" si="5"/>
        <v>7.041008463686965</v>
      </c>
    </row>
    <row r="28" spans="8:15" ht="12.75">
      <c r="H28">
        <f t="shared" si="6"/>
        <v>12</v>
      </c>
      <c r="I28">
        <f t="shared" si="7"/>
        <v>2.5283385840089476</v>
      </c>
      <c r="J28">
        <f t="shared" si="0"/>
        <v>0.07341424307900649</v>
      </c>
      <c r="K28">
        <f t="shared" si="1"/>
        <v>0.7910332946107198</v>
      </c>
      <c r="L28">
        <f t="shared" si="8"/>
        <v>9.250513004220185</v>
      </c>
      <c r="M28">
        <f t="shared" si="3"/>
        <v>6.4464727747390445</v>
      </c>
      <c r="N28">
        <f t="shared" si="4"/>
        <v>8.149432923567975</v>
      </c>
      <c r="O28">
        <f t="shared" si="5"/>
        <v>7.317463778567601</v>
      </c>
    </row>
    <row r="29" spans="8:15" ht="12.75">
      <c r="H29">
        <f t="shared" si="6"/>
        <v>13</v>
      </c>
      <c r="I29">
        <f t="shared" si="7"/>
        <v>2.623859745509507</v>
      </c>
      <c r="J29">
        <f t="shared" si="0"/>
        <v>0.06329345274258448</v>
      </c>
      <c r="K29">
        <f t="shared" si="1"/>
        <v>0.7622358639492125</v>
      </c>
      <c r="L29">
        <f t="shared" si="8"/>
        <v>9.962689309977435</v>
      </c>
      <c r="M29">
        <f t="shared" si="3"/>
        <v>5.767744311266109</v>
      </c>
      <c r="N29">
        <f t="shared" si="4"/>
        <v>7.566876060361301</v>
      </c>
      <c r="O29">
        <f t="shared" si="5"/>
        <v>7.593919093448234</v>
      </c>
    </row>
    <row r="30" spans="8:15" ht="12.75">
      <c r="H30">
        <f t="shared" si="6"/>
        <v>14</v>
      </c>
      <c r="I30">
        <f t="shared" si="7"/>
        <v>2.7193809070100663</v>
      </c>
      <c r="J30">
        <f t="shared" si="0"/>
        <v>0.0548581400253388</v>
      </c>
      <c r="K30">
        <f t="shared" si="1"/>
        <v>0.7354615143632016</v>
      </c>
      <c r="L30">
        <f t="shared" si="8"/>
        <v>10.701272948515083</v>
      </c>
      <c r="M30">
        <f t="shared" si="3"/>
        <v>5.181049216127375</v>
      </c>
      <c r="N30">
        <f t="shared" si="4"/>
        <v>7.044623158308128</v>
      </c>
      <c r="O30">
        <f t="shared" si="5"/>
        <v>7.870374408328867</v>
      </c>
    </row>
    <row r="31" spans="8:15" ht="12.75">
      <c r="H31">
        <f t="shared" si="6"/>
        <v>15</v>
      </c>
      <c r="I31">
        <f t="shared" si="7"/>
        <v>2.814902068510625</v>
      </c>
      <c r="J31">
        <f t="shared" si="0"/>
        <v>0.047782414788267544</v>
      </c>
      <c r="K31">
        <f t="shared" si="1"/>
        <v>0.7105042915607388</v>
      </c>
      <c r="L31">
        <f t="shared" si="8"/>
        <v>11.466263919833132</v>
      </c>
      <c r="M31">
        <f t="shared" si="3"/>
        <v>4.671302364525398</v>
      </c>
      <c r="N31">
        <f t="shared" si="4"/>
        <v>6.574629344270559</v>
      </c>
      <c r="O31">
        <f t="shared" si="5"/>
        <v>8.1468297232095</v>
      </c>
    </row>
    <row r="32" spans="8:15" ht="12.75">
      <c r="H32">
        <f t="shared" si="6"/>
        <v>16</v>
      </c>
      <c r="I32">
        <f t="shared" si="7"/>
        <v>2.9104232300111845</v>
      </c>
      <c r="J32">
        <f t="shared" si="0"/>
        <v>0.041811587990012375</v>
      </c>
      <c r="K32">
        <f t="shared" si="1"/>
        <v>0.6871852792325033</v>
      </c>
      <c r="L32">
        <f t="shared" si="8"/>
        <v>12.257662223931584</v>
      </c>
      <c r="M32">
        <f t="shared" si="3"/>
        <v>4.226291082420724</v>
      </c>
      <c r="N32">
        <f t="shared" si="4"/>
        <v>6.1501478715331945</v>
      </c>
      <c r="O32">
        <f t="shared" si="5"/>
        <v>8.423285038090134</v>
      </c>
    </row>
    <row r="33" spans="8:15" ht="12.75">
      <c r="H33">
        <f t="shared" si="6"/>
        <v>17</v>
      </c>
      <c r="I33">
        <f t="shared" si="7"/>
        <v>3.005944391511744</v>
      </c>
      <c r="J33">
        <f t="shared" si="0"/>
        <v>0.03674493524391807</v>
      </c>
      <c r="K33">
        <f t="shared" si="1"/>
        <v>0.6653483030649692</v>
      </c>
      <c r="L33">
        <f t="shared" si="8"/>
        <v>13.075467860810436</v>
      </c>
      <c r="M33">
        <f t="shared" si="3"/>
        <v>3.8360567509057413</v>
      </c>
      <c r="N33">
        <f t="shared" si="4"/>
        <v>5.765486637952937</v>
      </c>
      <c r="O33">
        <f t="shared" si="5"/>
        <v>8.699740352970766</v>
      </c>
    </row>
    <row r="34" spans="8:15" ht="12.75">
      <c r="H34">
        <f t="shared" si="6"/>
        <v>18</v>
      </c>
      <c r="I34">
        <f t="shared" si="7"/>
        <v>3.1014655530123028</v>
      </c>
      <c r="J34">
        <f t="shared" si="0"/>
        <v>0.03242301572204617</v>
      </c>
      <c r="K34">
        <f t="shared" si="1"/>
        <v>0.6448564286188821</v>
      </c>
      <c r="L34">
        <f t="shared" si="8"/>
        <v>13.919680830469689</v>
      </c>
      <c r="M34">
        <f t="shared" si="3"/>
        <v>3.4924239991549038</v>
      </c>
      <c r="N34">
        <f t="shared" si="4"/>
        <v>5.415816364946201</v>
      </c>
      <c r="O34">
        <f t="shared" si="5"/>
        <v>8.9761956678514</v>
      </c>
    </row>
    <row r="35" spans="8:15" ht="12.75">
      <c r="H35">
        <f t="shared" si="6"/>
        <v>19</v>
      </c>
      <c r="I35">
        <f t="shared" si="7"/>
        <v>3.196986714512862</v>
      </c>
      <c r="J35">
        <f t="shared" si="0"/>
        <v>0.028718247146570272</v>
      </c>
      <c r="K35">
        <f t="shared" si="1"/>
        <v>0.6255890870365247</v>
      </c>
      <c r="L35">
        <f t="shared" si="8"/>
        <v>14.790301132909342</v>
      </c>
      <c r="M35">
        <f t="shared" si="3"/>
        <v>3.1886390121966577</v>
      </c>
      <c r="N35">
        <f t="shared" si="4"/>
        <v>5.097018279685065</v>
      </c>
      <c r="O35">
        <f t="shared" si="5"/>
        <v>9.252650982732032</v>
      </c>
    </row>
    <row r="36" spans="8:15" ht="12.75">
      <c r="H36">
        <f t="shared" si="6"/>
        <v>20</v>
      </c>
      <c r="I36">
        <f t="shared" si="7"/>
        <v>3.2925078760134214</v>
      </c>
      <c r="J36">
        <f t="shared" si="0"/>
        <v>0.02552783385704595</v>
      </c>
      <c r="K36">
        <f t="shared" si="1"/>
        <v>0.6074397010772244</v>
      </c>
      <c r="L36">
        <f t="shared" si="8"/>
        <v>15.687328768129401</v>
      </c>
      <c r="M36">
        <f t="shared" si="3"/>
        <v>2.9190893084590375</v>
      </c>
      <c r="N36">
        <f t="shared" si="4"/>
        <v>4.805562269443977</v>
      </c>
      <c r="O36">
        <f t="shared" si="5"/>
        <v>9.529106297612667</v>
      </c>
    </row>
    <row r="37" spans="8:15" ht="12.75">
      <c r="H37">
        <f t="shared" si="6"/>
        <v>21</v>
      </c>
      <c r="I37">
        <f t="shared" si="7"/>
        <v>3.3880290375139808</v>
      </c>
      <c r="J37">
        <f t="shared" si="0"/>
        <v>0.022768412935832358</v>
      </c>
      <c r="K37">
        <f t="shared" si="1"/>
        <v>0.5903137127382861</v>
      </c>
      <c r="L37">
        <f t="shared" si="8"/>
        <v>16.610763736129854</v>
      </c>
      <c r="M37">
        <f t="shared" si="3"/>
        <v>2.6790849103319236</v>
      </c>
      <c r="N37">
        <f t="shared" si="4"/>
        <v>4.5384087350850475</v>
      </c>
      <c r="O37">
        <f t="shared" si="5"/>
        <v>9.8055616124933</v>
      </c>
    </row>
    <row r="38" spans="8:15" ht="12.75">
      <c r="H38">
        <f t="shared" si="6"/>
        <v>22</v>
      </c>
      <c r="I38">
        <f t="shared" si="7"/>
        <v>3.4835501990145397</v>
      </c>
      <c r="J38">
        <f t="shared" si="0"/>
        <v>0.020371966896498055</v>
      </c>
      <c r="K38">
        <f t="shared" si="1"/>
        <v>0.5741269353792517</v>
      </c>
      <c r="L38">
        <f t="shared" si="8"/>
        <v>17.560606036910706</v>
      </c>
      <c r="M38">
        <f t="shared" si="3"/>
        <v>2.464686181132737</v>
      </c>
      <c r="N38">
        <f t="shared" si="4"/>
        <v>4.2929290183966655</v>
      </c>
      <c r="O38">
        <f t="shared" si="5"/>
        <v>10.08201692737393</v>
      </c>
    </row>
    <row r="39" spans="8:15" ht="12.75">
      <c r="H39">
        <f t="shared" si="6"/>
        <v>23</v>
      </c>
      <c r="I39">
        <f t="shared" si="7"/>
        <v>3.579071360515099</v>
      </c>
      <c r="J39">
        <f t="shared" si="0"/>
        <v>0.01828267859255685</v>
      </c>
      <c r="K39">
        <f t="shared" si="1"/>
        <v>0.5588041697252331</v>
      </c>
      <c r="L39">
        <f t="shared" si="8"/>
        <v>18.53685567047196</v>
      </c>
      <c r="M39">
        <f t="shared" si="3"/>
        <v>2.2725674245807426</v>
      </c>
      <c r="N39">
        <f t="shared" si="4"/>
        <v>4.066840492078246</v>
      </c>
      <c r="O39">
        <f t="shared" si="5"/>
        <v>10.358472242254562</v>
      </c>
    </row>
    <row r="40" spans="8:15" ht="12.75">
      <c r="H40">
        <f t="shared" si="6"/>
        <v>24</v>
      </c>
      <c r="I40">
        <f t="shared" si="7"/>
        <v>3.6745925220156583</v>
      </c>
      <c r="J40">
        <f t="shared" si="0"/>
        <v>0.016454493072665704</v>
      </c>
      <c r="K40">
        <f t="shared" si="1"/>
        <v>0.5442780357324957</v>
      </c>
      <c r="L40">
        <f t="shared" si="8"/>
        <v>19.53951263681363</v>
      </c>
      <c r="M40">
        <f t="shared" si="3"/>
        <v>2.0999081018061925</v>
      </c>
      <c r="N40">
        <f t="shared" si="4"/>
        <v>3.8581533039085665</v>
      </c>
      <c r="O40">
        <f t="shared" si="5"/>
        <v>10.6349275571352</v>
      </c>
    </row>
    <row r="41" spans="8:15" ht="12.75">
      <c r="H41">
        <f t="shared" si="6"/>
        <v>25</v>
      </c>
      <c r="I41">
        <f t="shared" si="7"/>
        <v>3.7701136835162177</v>
      </c>
      <c r="J41">
        <f t="shared" si="0"/>
        <v>0.014849214147880782</v>
      </c>
      <c r="K41">
        <f t="shared" si="1"/>
        <v>0.5304879820320667</v>
      </c>
      <c r="L41">
        <f t="shared" si="8"/>
        <v>20.568576935935685</v>
      </c>
      <c r="M41">
        <f t="shared" si="3"/>
        <v>1.9443055309929784</v>
      </c>
      <c r="N41">
        <f t="shared" si="4"/>
        <v>3.6651264436664457</v>
      </c>
      <c r="O41">
        <f t="shared" si="5"/>
        <v>10.911382872015832</v>
      </c>
    </row>
    <row r="42" spans="8:15" ht="12.75">
      <c r="H42">
        <f t="shared" si="6"/>
        <v>26</v>
      </c>
      <c r="I42">
        <f t="shared" si="7"/>
        <v>3.865634845016777</v>
      </c>
      <c r="J42">
        <f t="shared" si="0"/>
        <v>0.013435008490336638</v>
      </c>
      <c r="K42">
        <f t="shared" si="1"/>
        <v>0.5173794422352689</v>
      </c>
      <c r="L42">
        <f t="shared" si="8"/>
        <v>21.624048567838145</v>
      </c>
      <c r="M42">
        <f t="shared" si="3"/>
        <v>1.8037044123535972</v>
      </c>
      <c r="N42">
        <f t="shared" si="4"/>
        <v>3.4862313132522873</v>
      </c>
      <c r="O42">
        <f t="shared" si="5"/>
        <v>11.187838186896464</v>
      </c>
    </row>
    <row r="43" spans="8:15" ht="12.75">
      <c r="H43">
        <f t="shared" si="6"/>
        <v>27</v>
      </c>
      <c r="I43">
        <f t="shared" si="7"/>
        <v>3.961156006517336</v>
      </c>
      <c r="J43">
        <f t="shared" si="0"/>
        <v>0.01218522258005509</v>
      </c>
      <c r="K43">
        <f t="shared" si="1"/>
        <v>0.5049031133107045</v>
      </c>
      <c r="L43">
        <f t="shared" si="8"/>
        <v>22.705927532521006</v>
      </c>
      <c r="M43">
        <f t="shared" si="3"/>
        <v>1.6763396165067976</v>
      </c>
      <c r="N43">
        <f t="shared" si="4"/>
        <v>3.320121370444434</v>
      </c>
      <c r="O43">
        <f t="shared" si="5"/>
        <v>11.464293501777098</v>
      </c>
    </row>
    <row r="44" spans="8:15" ht="12.75">
      <c r="H44">
        <f t="shared" si="6"/>
        <v>28</v>
      </c>
      <c r="I44">
        <f t="shared" si="7"/>
        <v>4.056677168017895</v>
      </c>
      <c r="J44">
        <f aca="true" t="shared" si="9" ref="J44:J75">$B$3*I44^(-$B$3-1)</f>
        <v>0.011077441462065544</v>
      </c>
      <c r="K44">
        <f aca="true" t="shared" si="10" ref="K44:K77">1/($B$2*I44)</f>
        <v>0.4930143359120701</v>
      </c>
      <c r="L44">
        <f t="shared" si="8"/>
        <v>23.814213829984276</v>
      </c>
      <c r="M44">
        <f t="shared" si="3"/>
        <v>1.560689492848096</v>
      </c>
      <c r="N44">
        <f t="shared" si="4"/>
        <v>3.1656067160011503</v>
      </c>
      <c r="O44">
        <f t="shared" si="5"/>
        <v>11.740748816657733</v>
      </c>
    </row>
    <row r="45" spans="8:15" ht="12.75">
      <c r="H45">
        <f t="shared" si="6"/>
        <v>29</v>
      </c>
      <c r="I45">
        <f t="shared" si="7"/>
        <v>4.152198329518455</v>
      </c>
      <c r="J45">
        <f t="shared" si="9"/>
        <v>0.010092735623405605</v>
      </c>
      <c r="K45">
        <f t="shared" si="10"/>
        <v>0.4816725602391799</v>
      </c>
      <c r="L45">
        <f t="shared" si="8"/>
        <v>24.948907460227936</v>
      </c>
      <c r="M45">
        <f t="shared" si="3"/>
        <v>1.4554375707853715</v>
      </c>
      <c r="N45">
        <f t="shared" si="4"/>
        <v>3.0216327250667083</v>
      </c>
      <c r="O45">
        <f t="shared" si="5"/>
        <v>12.017204131538366</v>
      </c>
    </row>
    <row r="46" spans="8:15" ht="12.75">
      <c r="H46">
        <f t="shared" si="6"/>
        <v>30</v>
      </c>
      <c r="I46">
        <f t="shared" si="7"/>
        <v>4.247719491019014</v>
      </c>
      <c r="J46">
        <f t="shared" si="9"/>
        <v>0.009215055126520448</v>
      </c>
      <c r="K46">
        <f t="shared" si="10"/>
        <v>0.47084088396811874</v>
      </c>
      <c r="L46">
        <f t="shared" si="8"/>
        <v>26.110008423252008</v>
      </c>
      <c r="M46">
        <f t="shared" si="3"/>
        <v>1.3594409940650394</v>
      </c>
      <c r="N46">
        <f t="shared" si="4"/>
        <v>2.887262003690166</v>
      </c>
      <c r="O46">
        <f t="shared" si="5"/>
        <v>12.293659446419001</v>
      </c>
    </row>
    <row r="47" spans="8:15" ht="12.75">
      <c r="H47">
        <f t="shared" si="6"/>
        <v>31</v>
      </c>
      <c r="I47">
        <f t="shared" si="7"/>
        <v>4.343240652519572</v>
      </c>
      <c r="J47">
        <f t="shared" si="9"/>
        <v>0.008430739690942862</v>
      </c>
      <c r="K47">
        <f t="shared" si="10"/>
        <v>0.46048565115538165</v>
      </c>
      <c r="L47">
        <f t="shared" si="8"/>
        <v>27.297516719056457</v>
      </c>
      <c r="M47">
        <f t="shared" si="3"/>
        <v>1.2717043852535466</v>
      </c>
      <c r="N47">
        <f t="shared" si="4"/>
        <v>2.7616590920103077</v>
      </c>
      <c r="O47">
        <f t="shared" si="5"/>
        <v>12.57011476129963</v>
      </c>
    </row>
    <row r="48" spans="8:15" ht="12.75">
      <c r="H48">
        <f t="shared" si="6"/>
        <v>32</v>
      </c>
      <c r="I48">
        <f t="shared" si="7"/>
        <v>4.438761814020133</v>
      </c>
      <c r="J48">
        <f t="shared" si="9"/>
        <v>0.007728120583976677</v>
      </c>
      <c r="K48">
        <f t="shared" si="10"/>
        <v>0.4505761029309713</v>
      </c>
      <c r="L48">
        <f t="shared" si="8"/>
        <v>28.511432347641332</v>
      </c>
      <c r="M48">
        <f t="shared" si="3"/>
        <v>1.1913581116707306</v>
      </c>
      <c r="N48">
        <f t="shared" si="4"/>
        <v>2.644077446453585</v>
      </c>
      <c r="O48">
        <f t="shared" si="5"/>
        <v>12.846570076180265</v>
      </c>
    </row>
    <row r="49" spans="8:15" ht="12.75">
      <c r="H49">
        <f t="shared" si="6"/>
        <v>33</v>
      </c>
      <c r="I49">
        <f t="shared" si="7"/>
        <v>4.534282975520691</v>
      </c>
      <c r="J49">
        <f t="shared" si="9"/>
        <v>0.0070971955959168755</v>
      </c>
      <c r="K49">
        <f t="shared" si="10"/>
        <v>0.4410840723433966</v>
      </c>
      <c r="L49">
        <f t="shared" si="8"/>
        <v>29.75175530900659</v>
      </c>
      <c r="M49">
        <f t="shared" si="3"/>
        <v>1.1176401361265127</v>
      </c>
      <c r="N49">
        <f t="shared" si="4"/>
        <v>2.533848320998537</v>
      </c>
      <c r="O49">
        <f t="shared" si="5"/>
        <v>13.123025391060896</v>
      </c>
    </row>
    <row r="50" spans="8:15" ht="12.75">
      <c r="H50">
        <f t="shared" si="6"/>
        <v>34</v>
      </c>
      <c r="I50">
        <f t="shared" si="7"/>
        <v>4.629804137021251</v>
      </c>
      <c r="J50">
        <f t="shared" si="9"/>
        <v>0.006529362491713791</v>
      </c>
      <c r="K50">
        <f t="shared" si="10"/>
        <v>0.43198371698003857</v>
      </c>
      <c r="L50">
        <f t="shared" si="8"/>
        <v>31.01848560315228</v>
      </c>
      <c r="M50">
        <f t="shared" si="3"/>
        <v>1.0498808007578073</v>
      </c>
      <c r="N50">
        <f t="shared" si="4"/>
        <v>2.43037123736384</v>
      </c>
      <c r="O50">
        <f t="shared" si="5"/>
        <v>13.399480705941535</v>
      </c>
    </row>
    <row r="51" spans="8:15" ht="12.75">
      <c r="H51">
        <f t="shared" si="6"/>
        <v>35</v>
      </c>
      <c r="I51">
        <f t="shared" si="7"/>
        <v>4.72532529852181</v>
      </c>
      <c r="J51">
        <f t="shared" si="9"/>
        <v>0.006017199479590804</v>
      </c>
      <c r="K51">
        <f t="shared" si="10"/>
        <v>0.42325128401755663</v>
      </c>
      <c r="L51">
        <f t="shared" si="8"/>
        <v>32.31162323007833</v>
      </c>
      <c r="M51">
        <f t="shared" si="3"/>
        <v>0.9874900212888991</v>
      </c>
      <c r="N51">
        <f t="shared" si="4"/>
        <v>2.3331057898171377</v>
      </c>
      <c r="O51">
        <f t="shared" si="5"/>
        <v>13.675936020822165</v>
      </c>
    </row>
    <row r="52" spans="8:15" ht="12.75">
      <c r="H52">
        <f t="shared" si="6"/>
        <v>36</v>
      </c>
      <c r="I52">
        <f t="shared" si="7"/>
        <v>4.820846460022369</v>
      </c>
      <c r="J52">
        <f t="shared" si="9"/>
        <v>0.005554283659681381</v>
      </c>
      <c r="K52">
        <f t="shared" si="10"/>
        <v>0.4148649032043057</v>
      </c>
      <c r="L52">
        <f t="shared" si="8"/>
        <v>33.63116818978481</v>
      </c>
      <c r="M52">
        <f t="shared" si="3"/>
        <v>0.9299464705124896</v>
      </c>
      <c r="N52">
        <f t="shared" si="4"/>
        <v>2.241564575190216</v>
      </c>
      <c r="O52">
        <f t="shared" si="5"/>
        <v>13.9523913357028</v>
      </c>
    </row>
    <row r="53" spans="8:15" ht="12.75">
      <c r="H53">
        <f t="shared" si="6"/>
        <v>37</v>
      </c>
      <c r="I53">
        <f t="shared" si="7"/>
        <v>4.916367621522928</v>
      </c>
      <c r="J53">
        <f t="shared" si="9"/>
        <v>0.005135040290201768</v>
      </c>
      <c r="K53">
        <f t="shared" si="10"/>
        <v>0.40680440397589024</v>
      </c>
      <c r="L53">
        <f t="shared" si="8"/>
        <v>34.97712048227167</v>
      </c>
      <c r="M53">
        <f t="shared" si="3"/>
        <v>0.8767884100061807</v>
      </c>
      <c r="N53">
        <f t="shared" si="4"/>
        <v>2.1553070749404784</v>
      </c>
      <c r="O53">
        <f t="shared" si="5"/>
        <v>14.22884665058343</v>
      </c>
    </row>
    <row r="54" spans="8:15" ht="12.75">
      <c r="H54">
        <f t="shared" si="6"/>
        <v>38</v>
      </c>
      <c r="I54">
        <f t="shared" si="7"/>
        <v>5.011888783023487</v>
      </c>
      <c r="J54">
        <f t="shared" si="9"/>
        <v>0.004754617166864324</v>
      </c>
      <c r="K54">
        <f t="shared" si="10"/>
        <v>0.39905115348419085</v>
      </c>
      <c r="L54">
        <f t="shared" si="8"/>
        <v>36.34948010753894</v>
      </c>
      <c r="M54">
        <f t="shared" si="3"/>
        <v>0.8276058928265551</v>
      </c>
      <c r="N54">
        <f t="shared" si="4"/>
        <v>2.0739343455107746</v>
      </c>
      <c r="O54">
        <f t="shared" si="5"/>
        <v>14.505301965464062</v>
      </c>
    </row>
    <row r="55" spans="8:15" ht="12.75">
      <c r="H55">
        <f t="shared" si="6"/>
        <v>39</v>
      </c>
      <c r="I55">
        <f t="shared" si="7"/>
        <v>5.107409944524047</v>
      </c>
      <c r="J55">
        <f t="shared" si="9"/>
        <v>0.0044087795514807645</v>
      </c>
      <c r="K55">
        <f t="shared" si="10"/>
        <v>0.39158791280193145</v>
      </c>
      <c r="L55">
        <f t="shared" si="8"/>
        <v>37.74824706558662</v>
      </c>
      <c r="M55">
        <f t="shared" si="3"/>
        <v>0.7820341107904274</v>
      </c>
      <c r="N55">
        <f t="shared" si="4"/>
        <v>1.9970843972040246</v>
      </c>
      <c r="O55">
        <f t="shared" si="5"/>
        <v>14.781757280344697</v>
      </c>
    </row>
    <row r="56" spans="8:15" ht="12.75">
      <c r="H56">
        <f t="shared" si="6"/>
        <v>40</v>
      </c>
      <c r="I56">
        <f t="shared" si="7"/>
        <v>5.2029311060246055</v>
      </c>
      <c r="J56">
        <f t="shared" si="9"/>
        <v>0.004093821981759113</v>
      </c>
      <c r="K56">
        <f t="shared" si="10"/>
        <v>0.3843987089669801</v>
      </c>
      <c r="L56">
        <f t="shared" si="8"/>
        <v>39.173421356414686</v>
      </c>
      <c r="M56">
        <f t="shared" si="3"/>
        <v>0.7397477007400248</v>
      </c>
      <c r="N56">
        <f t="shared" si="4"/>
        <v>1.924428161395228</v>
      </c>
      <c r="O56">
        <f t="shared" si="5"/>
        <v>15.058212595225331</v>
      </c>
    </row>
    <row r="57" spans="8:15" ht="12.75">
      <c r="H57">
        <f t="shared" si="6"/>
        <v>41</v>
      </c>
      <c r="I57">
        <f t="shared" si="7"/>
        <v>5.298452267525166</v>
      </c>
      <c r="J57">
        <f t="shared" si="9"/>
        <v>0.0038064940018180506</v>
      </c>
      <c r="K57">
        <f t="shared" si="10"/>
        <v>0.37746872086745675</v>
      </c>
      <c r="L57">
        <f t="shared" si="8"/>
        <v>40.625002980023176</v>
      </c>
      <c r="M57">
        <f t="shared" si="3"/>
        <v>0.7004558570362813</v>
      </c>
      <c r="N57">
        <f t="shared" si="4"/>
        <v>1.855665962007584</v>
      </c>
      <c r="O57">
        <f t="shared" si="5"/>
        <v>15.334667910105967</v>
      </c>
    </row>
    <row r="58" spans="8:15" ht="12.75">
      <c r="H58">
        <f t="shared" si="6"/>
        <v>42</v>
      </c>
      <c r="I58">
        <f t="shared" si="7"/>
        <v>5.393973429025724</v>
      </c>
      <c r="J58">
        <f t="shared" si="9"/>
        <v>0.0035439374141590504</v>
      </c>
      <c r="K58">
        <f t="shared" si="10"/>
        <v>0.37078417725191615</v>
      </c>
      <c r="L58">
        <f t="shared" si="8"/>
        <v>42.10299193641203</v>
      </c>
      <c r="M58">
        <f t="shared" si="3"/>
        <v>0.6638981240889275</v>
      </c>
      <c r="N58">
        <f t="shared" si="4"/>
        <v>1.790524420457849</v>
      </c>
      <c r="O58">
        <f t="shared" si="5"/>
        <v>15.611123224986596</v>
      </c>
    </row>
    <row r="59" spans="8:15" ht="12.75">
      <c r="H59">
        <f t="shared" si="6"/>
        <v>43</v>
      </c>
      <c r="I59">
        <f t="shared" si="7"/>
        <v>5.489494590526284</v>
      </c>
      <c r="J59">
        <f t="shared" si="9"/>
        <v>0.0033036331009656337</v>
      </c>
      <c r="K59">
        <f t="shared" si="10"/>
        <v>0.36433226538770624</v>
      </c>
      <c r="L59">
        <f t="shared" si="8"/>
        <v>43.607388225581325</v>
      </c>
      <c r="M59">
        <f t="shared" si="3"/>
        <v>0.6298407643019597</v>
      </c>
      <c r="N59">
        <f t="shared" si="4"/>
        <v>1.728753734264274</v>
      </c>
      <c r="O59">
        <f t="shared" si="5"/>
        <v>15.887578539867231</v>
      </c>
    </row>
    <row r="60" spans="8:15" ht="12.75">
      <c r="H60">
        <f t="shared" si="6"/>
        <v>44</v>
      </c>
      <c r="I60">
        <f t="shared" si="7"/>
        <v>5.585015752026843</v>
      </c>
      <c r="J60">
        <f t="shared" si="9"/>
        <v>0.0030833558203465757</v>
      </c>
      <c r="K60">
        <f t="shared" si="10"/>
        <v>0.358101049092688</v>
      </c>
      <c r="L60">
        <f t="shared" si="8"/>
        <v>45.13819184753099</v>
      </c>
      <c r="M60">
        <f t="shared" si="3"/>
        <v>0.598073614395791</v>
      </c>
      <c r="N60">
        <f t="shared" si="4"/>
        <v>1.6701252786360603</v>
      </c>
      <c r="O60">
        <f t="shared" si="5"/>
        <v>16.164033854747863</v>
      </c>
    </row>
    <row r="61" spans="8:15" ht="12.75">
      <c r="H61">
        <f t="shared" si="6"/>
        <v>45</v>
      </c>
      <c r="I61">
        <f t="shared" si="7"/>
        <v>5.680536913527401</v>
      </c>
      <c r="J61">
        <f t="shared" si="9"/>
        <v>0.002881135670542611</v>
      </c>
      <c r="K61">
        <f t="shared" si="10"/>
        <v>0.3520793950369869</v>
      </c>
      <c r="L61">
        <f t="shared" si="8"/>
        <v>46.69540280226106</v>
      </c>
      <c r="M61">
        <f t="shared" si="3"/>
        <v>0.5684073574534336</v>
      </c>
      <c r="N61">
        <f t="shared" si="4"/>
        <v>1.6144294879673966</v>
      </c>
      <c r="O61">
        <f t="shared" si="5"/>
        <v>16.440489169628496</v>
      </c>
    </row>
    <row r="62" spans="8:15" ht="12.75">
      <c r="H62">
        <f t="shared" si="6"/>
        <v>46</v>
      </c>
      <c r="I62">
        <f t="shared" si="7"/>
        <v>5.7760580750279615</v>
      </c>
      <c r="J62">
        <f t="shared" si="9"/>
        <v>0.002695225146917412</v>
      </c>
      <c r="K62">
        <f t="shared" si="10"/>
        <v>0.34625690635742407</v>
      </c>
      <c r="L62">
        <f t="shared" si="8"/>
        <v>48.27902108977156</v>
      </c>
      <c r="M62">
        <f t="shared" si="3"/>
        <v>0.5406711498512562</v>
      </c>
      <c r="N62">
        <f t="shared" si="4"/>
        <v>1.5614739805165008</v>
      </c>
      <c r="O62">
        <f t="shared" si="5"/>
        <v>16.71694448450913</v>
      </c>
    </row>
    <row r="63" spans="8:15" ht="12.75">
      <c r="H63">
        <f t="shared" si="6"/>
        <v>47</v>
      </c>
      <c r="I63">
        <f t="shared" si="7"/>
        <v>5.87157923652852</v>
      </c>
      <c r="J63">
        <f t="shared" si="9"/>
        <v>0.0025240709042201087</v>
      </c>
      <c r="K63">
        <f t="shared" si="10"/>
        <v>0.34062386275186657</v>
      </c>
      <c r="L63">
        <f t="shared" si="8"/>
        <v>49.889046710062416</v>
      </c>
      <c r="M63">
        <f t="shared" si="3"/>
        <v>0.5147105519690343</v>
      </c>
      <c r="N63">
        <f t="shared" si="4"/>
        <v>1.511081894881758</v>
      </c>
      <c r="O63">
        <f t="shared" si="5"/>
        <v>16.99339979938976</v>
      </c>
    </row>
    <row r="64" spans="8:15" ht="12.75">
      <c r="H64">
        <f t="shared" si="6"/>
        <v>48</v>
      </c>
      <c r="I64">
        <f t="shared" si="7"/>
        <v>5.96710039802908</v>
      </c>
      <c r="J64">
        <f t="shared" si="9"/>
        <v>0.002366289489099544</v>
      </c>
      <c r="K64">
        <f t="shared" si="10"/>
        <v>0.3351711663273833</v>
      </c>
      <c r="L64">
        <f t="shared" si="8"/>
        <v>51.52547966313372</v>
      </c>
      <c r="M64">
        <f t="shared" si="3"/>
        <v>0.4903857196220406</v>
      </c>
      <c r="N64">
        <f t="shared" si="4"/>
        <v>1.4630904113722278</v>
      </c>
      <c r="O64">
        <f t="shared" si="5"/>
        <v>17.2698551142704</v>
      </c>
    </row>
    <row r="65" spans="8:15" ht="12.75">
      <c r="H65">
        <f t="shared" si="6"/>
        <v>49</v>
      </c>
      <c r="I65">
        <f t="shared" si="7"/>
        <v>6.062621559529639</v>
      </c>
      <c r="J65">
        <f t="shared" si="9"/>
        <v>0.0022206464322014115</v>
      </c>
      <c r="K65">
        <f t="shared" si="10"/>
        <v>0.32989029256762115</v>
      </c>
      <c r="L65">
        <f t="shared" si="8"/>
        <v>53.188319948985374</v>
      </c>
      <c r="M65">
        <f t="shared" si="3"/>
        <v>0.4675698198335117</v>
      </c>
      <c r="N65">
        <f t="shared" si="4"/>
        <v>1.4173494351540183</v>
      </c>
      <c r="O65">
        <f t="shared" si="5"/>
        <v>17.546310429151024</v>
      </c>
    </row>
    <row r="66" spans="8:15" ht="12.75">
      <c r="H66">
        <f t="shared" si="6"/>
        <v>50</v>
      </c>
      <c r="I66">
        <f t="shared" si="7"/>
        <v>6.158142721030199</v>
      </c>
      <c r="J66">
        <f t="shared" si="9"/>
        <v>0.00208603819092876</v>
      </c>
      <c r="K66">
        <f t="shared" si="10"/>
        <v>0.3247732458635546</v>
      </c>
      <c r="L66">
        <f t="shared" si="8"/>
        <v>54.87756756761749</v>
      </c>
      <c r="M66">
        <f t="shared" si="3"/>
        <v>0.44614764012032265</v>
      </c>
      <c r="N66">
        <f t="shared" si="4"/>
        <v>1.373720421255883</v>
      </c>
      <c r="O66">
        <f t="shared" si="5"/>
        <v>17.822765744031667</v>
      </c>
    </row>
    <row r="67" spans="8:15" ht="12.75">
      <c r="H67">
        <f t="shared" si="6"/>
        <v>51</v>
      </c>
      <c r="I67">
        <f t="shared" si="7"/>
        <v>6.253663882530757</v>
      </c>
      <c r="J67">
        <f t="shared" si="9"/>
        <v>0.0019614765174783256</v>
      </c>
      <c r="K67">
        <f t="shared" si="10"/>
        <v>0.3198125191196928</v>
      </c>
      <c r="L67">
        <f t="shared" si="8"/>
        <v>56.59322251902996</v>
      </c>
      <c r="M67">
        <f t="shared" si="3"/>
        <v>0.426014365100468</v>
      </c>
      <c r="N67">
        <f t="shared" si="4"/>
        <v>1.332075324234034</v>
      </c>
      <c r="O67">
        <f t="shared" si="5"/>
        <v>18.099221058912295</v>
      </c>
    </row>
    <row r="68" spans="8:15" ht="12.75">
      <c r="H68">
        <f t="shared" si="6"/>
        <v>52</v>
      </c>
      <c r="I68">
        <f t="shared" si="7"/>
        <v>6.349185044031318</v>
      </c>
      <c r="J68">
        <f t="shared" si="9"/>
        <v>0.0018460748955605078</v>
      </c>
      <c r="K68">
        <f t="shared" si="10"/>
        <v>0.31500105700654313</v>
      </c>
      <c r="L68">
        <f t="shared" si="8"/>
        <v>58.33528480322286</v>
      </c>
      <c r="M68">
        <f t="shared" si="3"/>
        <v>0.40707449811124174</v>
      </c>
      <c r="N68">
        <f t="shared" si="4"/>
        <v>1.2922956576072253</v>
      </c>
      <c r="O68">
        <f t="shared" si="5"/>
        <v>18.375676373792935</v>
      </c>
    </row>
    <row r="69" spans="8:15" ht="12.75">
      <c r="H69">
        <f t="shared" si="6"/>
        <v>53</v>
      </c>
      <c r="I69">
        <f t="shared" si="7"/>
        <v>6.444706205531876</v>
      </c>
      <c r="J69">
        <f t="shared" si="9"/>
        <v>0.0017390367460456198</v>
      </c>
      <c r="K69">
        <f t="shared" si="10"/>
        <v>0.3103322224810311</v>
      </c>
      <c r="L69">
        <f t="shared" si="8"/>
        <v>60.10375442019615</v>
      </c>
      <c r="M69">
        <f t="shared" si="3"/>
        <v>0.38924090878422324</v>
      </c>
      <c r="N69">
        <f t="shared" si="4"/>
        <v>1.2542716501442752</v>
      </c>
      <c r="O69">
        <f t="shared" si="5"/>
        <v>18.652131688673567</v>
      </c>
    </row>
    <row r="70" spans="8:15" ht="12.75">
      <c r="H70">
        <f t="shared" si="6"/>
        <v>54</v>
      </c>
      <c r="I70">
        <f t="shared" si="7"/>
        <v>6.5402273670324345</v>
      </c>
      <c r="J70">
        <f t="shared" si="9"/>
        <v>0.001639645148873231</v>
      </c>
      <c r="K70">
        <f t="shared" si="10"/>
        <v>0.3057997662407692</v>
      </c>
      <c r="L70">
        <f t="shared" si="8"/>
        <v>61.898631369949804</v>
      </c>
      <c r="M70">
        <f t="shared" si="3"/>
        <v>0.3724339902648302</v>
      </c>
      <c r="N70">
        <f t="shared" si="4"/>
        <v>1.217901487771567</v>
      </c>
      <c r="O70">
        <f t="shared" si="5"/>
        <v>18.928587003554195</v>
      </c>
    </row>
    <row r="71" spans="8:15" ht="12.75">
      <c r="H71">
        <f t="shared" si="6"/>
        <v>55</v>
      </c>
      <c r="I71">
        <f t="shared" si="7"/>
        <v>6.635748528532995</v>
      </c>
      <c r="J71">
        <f t="shared" si="9"/>
        <v>0.0015472538676983816</v>
      </c>
      <c r="K71">
        <f t="shared" si="10"/>
        <v>0.3013977988165492</v>
      </c>
      <c r="L71">
        <f t="shared" si="8"/>
        <v>63.71991565248392</v>
      </c>
      <c r="M71">
        <f t="shared" si="3"/>
        <v>0.3565809120781127</v>
      </c>
      <c r="N71">
        <f t="shared" si="4"/>
        <v>1.1830906313126448</v>
      </c>
      <c r="O71">
        <f t="shared" si="5"/>
        <v>19.205042318434835</v>
      </c>
    </row>
    <row r="72" spans="8:15" ht="12.75">
      <c r="H72">
        <f t="shared" si="6"/>
        <v>56</v>
      </c>
      <c r="I72">
        <f t="shared" si="7"/>
        <v>6.731269690033553</v>
      </c>
      <c r="J72">
        <f t="shared" si="9"/>
        <v>0.0014612794963640738</v>
      </c>
      <c r="K72">
        <f t="shared" si="10"/>
        <v>0.29712076504099044</v>
      </c>
      <c r="L72">
        <f t="shared" si="8"/>
        <v>65.5676072677984</v>
      </c>
      <c r="M72">
        <f t="shared" si="3"/>
        <v>0.34161495660034935</v>
      </c>
      <c r="N72">
        <f t="shared" si="4"/>
        <v>1.1497512015130298</v>
      </c>
      <c r="O72">
        <f t="shared" si="5"/>
        <v>19.481497633315463</v>
      </c>
    </row>
    <row r="73" spans="8:15" ht="12.75">
      <c r="H73">
        <f t="shared" si="6"/>
        <v>57</v>
      </c>
      <c r="I73">
        <f t="shared" si="7"/>
        <v>6.826790851534113</v>
      </c>
      <c r="J73">
        <f t="shared" si="9"/>
        <v>0.001381194573544938</v>
      </c>
      <c r="K73">
        <f t="shared" si="10"/>
        <v>0.2929634206606111</v>
      </c>
      <c r="L73">
        <f t="shared" si="8"/>
        <v>67.4417062158933</v>
      </c>
      <c r="M73">
        <f t="shared" si="3"/>
        <v>0.3274749287568559</v>
      </c>
      <c r="N73">
        <f t="shared" si="4"/>
        <v>1.1178014238720448</v>
      </c>
      <c r="O73">
        <f t="shared" si="5"/>
        <v>19.7579529481961</v>
      </c>
    </row>
    <row r="74" spans="8:15" ht="12.75">
      <c r="H74">
        <f t="shared" si="6"/>
        <v>58</v>
      </c>
      <c r="I74">
        <f t="shared" si="7"/>
        <v>6.922312013034672</v>
      </c>
      <c r="J74">
        <f t="shared" si="9"/>
        <v>0.0013065215347437215</v>
      </c>
      <c r="K74">
        <f t="shared" si="10"/>
        <v>0.28892081088428434</v>
      </c>
      <c r="L74">
        <f t="shared" si="8"/>
        <v>69.34221249676857</v>
      </c>
      <c r="M74">
        <f t="shared" si="3"/>
        <v>0.31410462997868766</v>
      </c>
      <c r="N74">
        <f t="shared" si="4"/>
        <v>1.08716512672564</v>
      </c>
      <c r="O74">
        <f t="shared" si="5"/>
        <v>20.03440826307673</v>
      </c>
    </row>
    <row r="75" spans="8:15" ht="12.75">
      <c r="H75">
        <f t="shared" si="6"/>
        <v>59</v>
      </c>
      <c r="I75">
        <f t="shared" si="7"/>
        <v>7.017833174535232</v>
      </c>
      <c r="J75">
        <f t="shared" si="9"/>
        <v>0.0012368273900057473</v>
      </c>
      <c r="K75">
        <f t="shared" si="10"/>
        <v>0.2849882506835813</v>
      </c>
      <c r="L75">
        <f t="shared" si="8"/>
        <v>71.2691261104243</v>
      </c>
      <c r="M75">
        <f t="shared" si="3"/>
        <v>0.3014523886546537</v>
      </c>
      <c r="N75">
        <f t="shared" si="4"/>
        <v>1.0577712868217586</v>
      </c>
      <c r="O75">
        <f t="shared" si="5"/>
        <v>20.31086357795737</v>
      </c>
    </row>
    <row r="76" spans="8:15" ht="12.75">
      <c r="H76">
        <f t="shared" si="6"/>
        <v>60</v>
      </c>
      <c r="I76">
        <f t="shared" si="7"/>
        <v>7.1133543360357905</v>
      </c>
      <c r="J76">
        <f>$B$3*I76^(-$B$3-1)</f>
        <v>0.0011717190318718148</v>
      </c>
      <c r="K76">
        <f t="shared" si="10"/>
        <v>0.281161306680328</v>
      </c>
      <c r="L76">
        <f t="shared" si="8"/>
        <v>73.22244705686035</v>
      </c>
      <c r="M76">
        <f t="shared" si="3"/>
        <v>0.28947064034342945</v>
      </c>
      <c r="N76">
        <f t="shared" si="4"/>
        <v>1.0295536173209954</v>
      </c>
      <c r="O76">
        <f t="shared" si="5"/>
        <v>20.58731889283799</v>
      </c>
    </row>
    <row r="77" spans="8:15" ht="12.75">
      <c r="H77">
        <f t="shared" si="6"/>
        <v>61</v>
      </c>
      <c r="I77">
        <f t="shared" si="7"/>
        <v>7.208875497536349</v>
      </c>
      <c r="J77">
        <f>$B$3*I77^(-$B$3-1)</f>
        <v>0.0011108390917279293</v>
      </c>
      <c r="K77">
        <f t="shared" si="10"/>
        <v>0.2774357804741537</v>
      </c>
      <c r="L77">
        <f t="shared" si="8"/>
        <v>75.20217533607685</v>
      </c>
      <c r="M77">
        <f t="shared" si="3"/>
        <v>0.2781155518910251</v>
      </c>
      <c r="N77">
        <f t="shared" si="4"/>
        <v>1.002450193755505</v>
      </c>
      <c r="O77">
        <f t="shared" si="5"/>
        <v>20.86377420771863</v>
      </c>
    </row>
    <row r="78" spans="8:15" ht="12.75">
      <c r="H78">
        <f t="shared" si="6"/>
        <v>62</v>
      </c>
      <c r="I78">
        <f t="shared" si="7"/>
        <v>7.304396659036909</v>
      </c>
      <c r="J78">
        <f aca="true" t="shared" si="11" ref="J78:J141">$B$3*I78^(-$B$3-1)</f>
        <v>0.001053862274250558</v>
      </c>
      <c r="K78">
        <f aca="true" t="shared" si="12" ref="K78:K141">1/($B$2*I78)</f>
        <v>0.27380769327821547</v>
      </c>
      <c r="L78">
        <f t="shared" si="8"/>
        <v>77.20831094807376</v>
      </c>
      <c r="M78">
        <f t="shared" si="3"/>
        <v>0.267346684354383</v>
      </c>
      <c r="N78">
        <f t="shared" si="4"/>
        <v>0.9764031140013754</v>
      </c>
      <c r="O78">
        <f t="shared" si="5"/>
        <v>21.140229522599267</v>
      </c>
    </row>
    <row r="79" spans="8:15" ht="12.75">
      <c r="H79">
        <f t="shared" si="6"/>
        <v>63</v>
      </c>
      <c r="I79">
        <f t="shared" si="7"/>
        <v>7.399917820537468</v>
      </c>
      <c r="J79">
        <f t="shared" si="11"/>
        <v>0.0010004921094336448</v>
      </c>
      <c r="K79">
        <f t="shared" si="12"/>
        <v>0.2702732717448931</v>
      </c>
      <c r="L79">
        <f t="shared" si="8"/>
        <v>79.24085389285102</v>
      </c>
      <c r="M79">
        <f t="shared" si="3"/>
        <v>0.2571266902815098</v>
      </c>
      <c r="N79">
        <f t="shared" si="4"/>
        <v>0.9513581887749812</v>
      </c>
      <c r="O79">
        <f t="shared" si="5"/>
        <v>21.41668483747989</v>
      </c>
    </row>
    <row r="80" spans="8:15" ht="12.75">
      <c r="H80">
        <f t="shared" si="6"/>
        <v>64</v>
      </c>
      <c r="I80">
        <f t="shared" si="7"/>
        <v>7.495438982038028</v>
      </c>
      <c r="J80">
        <f t="shared" si="11"/>
        <v>0.0009504580700033032</v>
      </c>
      <c r="K80">
        <f t="shared" si="12"/>
        <v>0.2668289348752987</v>
      </c>
      <c r="L80">
        <f t="shared" si="8"/>
        <v>81.29980417040875</v>
      </c>
      <c r="M80">
        <f t="shared" si="3"/>
        <v>0.24742104145828506</v>
      </c>
      <c r="N80">
        <f t="shared" si="4"/>
        <v>0.9272646595614384</v>
      </c>
      <c r="O80">
        <f t="shared" si="5"/>
        <v>21.69314015236053</v>
      </c>
    </row>
    <row r="81" spans="8:15" ht="12.75">
      <c r="H81">
        <f t="shared" si="6"/>
        <v>65</v>
      </c>
      <c r="I81">
        <f t="shared" si="7"/>
        <v>7.590960143538586</v>
      </c>
      <c r="J81">
        <f t="shared" si="11"/>
        <v>0.0009035130091134715</v>
      </c>
      <c r="K81">
        <f t="shared" si="12"/>
        <v>0.26347128191713626</v>
      </c>
      <c r="L81">
        <f t="shared" si="8"/>
        <v>83.38516178074683</v>
      </c>
      <c r="M81">
        <f aca="true" t="shared" si="13" ref="M81:M144">J81*K81*L81*$B$5</f>
        <v>0.23819778371535294</v>
      </c>
      <c r="N81">
        <f aca="true" t="shared" si="14" ref="N81:N144">L81*J81*$B$5</f>
        <v>0.9040749412312346</v>
      </c>
      <c r="O81">
        <f aca="true" t="shared" si="15" ref="O81:O144">K81*L81</f>
        <v>21.969595467241163</v>
      </c>
    </row>
    <row r="82" spans="8:15" ht="12.75">
      <c r="H82">
        <f aca="true" t="shared" si="16" ref="H82:H145">H81+1</f>
        <v>66</v>
      </c>
      <c r="I82">
        <f aca="true" t="shared" si="17" ref="I82:I145">$I$16+H82/4*($I$16-1)</f>
        <v>7.6864813050391465</v>
      </c>
      <c r="J82">
        <f t="shared" si="11"/>
        <v>0.0008594308792660548</v>
      </c>
      <c r="K82">
        <f t="shared" si="12"/>
        <v>0.26019708116493157</v>
      </c>
      <c r="L82">
        <f t="shared" si="8"/>
        <v>85.49692672386534</v>
      </c>
      <c r="M82">
        <f t="shared" si="13"/>
        <v>0.22942731580651488</v>
      </c>
      <c r="N82">
        <f t="shared" si="14"/>
        <v>0.8817443869060446</v>
      </c>
      <c r="O82">
        <f t="shared" si="15"/>
        <v>22.2460507821218</v>
      </c>
    </row>
    <row r="83" spans="8:15" ht="12.75">
      <c r="H83">
        <f t="shared" si="16"/>
        <v>67</v>
      </c>
      <c r="I83">
        <f t="shared" si="17"/>
        <v>7.782002466539705</v>
      </c>
      <c r="J83">
        <f t="shared" si="11"/>
        <v>0.0008180046985748194</v>
      </c>
      <c r="K83">
        <f t="shared" si="12"/>
        <v>0.257003259585101</v>
      </c>
      <c r="L83">
        <f t="shared" si="8"/>
        <v>87.63509899976421</v>
      </c>
      <c r="M83">
        <f t="shared" si="13"/>
        <v>0.22108218973233604</v>
      </c>
      <c r="N83">
        <f t="shared" si="14"/>
        <v>0.8602310729025191</v>
      </c>
      <c r="O83">
        <f t="shared" si="15"/>
        <v>22.522506097002427</v>
      </c>
    </row>
    <row r="84" spans="8:15" ht="12.75">
      <c r="H84">
        <f t="shared" si="16"/>
        <v>68</v>
      </c>
      <c r="I84">
        <f t="shared" si="17"/>
        <v>7.877523628040265</v>
      </c>
      <c r="J84">
        <f t="shared" si="11"/>
        <v>0.0007790447349286412</v>
      </c>
      <c r="K84">
        <f t="shared" si="12"/>
        <v>0.25388689319584445</v>
      </c>
      <c r="L84">
        <f t="shared" si="8"/>
        <v>89.79967860844356</v>
      </c>
      <c r="M84">
        <f t="shared" si="13"/>
        <v>0.21313693019722518</v>
      </c>
      <c r="N84">
        <f t="shared" si="14"/>
        <v>0.839495601818305</v>
      </c>
      <c r="O84">
        <f t="shared" si="15"/>
        <v>22.798961411883067</v>
      </c>
    </row>
    <row r="85" spans="8:15" ht="12.75">
      <c r="H85">
        <f t="shared" si="16"/>
        <v>69</v>
      </c>
      <c r="I85">
        <f t="shared" si="17"/>
        <v>7.973044789540824</v>
      </c>
      <c r="J85">
        <f t="shared" si="11"/>
        <v>0.0007423768824199022</v>
      </c>
      <c r="K85">
        <f t="shared" si="12"/>
        <v>0.2508451981385623</v>
      </c>
      <c r="L85">
        <f t="shared" si="8"/>
        <v>91.99066554990324</v>
      </c>
      <c r="M85">
        <f t="shared" si="13"/>
        <v>0.2055678711618588</v>
      </c>
      <c r="N85">
        <f t="shared" si="14"/>
        <v>0.8195009220320288</v>
      </c>
      <c r="O85">
        <f t="shared" si="15"/>
        <v>23.0754167267637</v>
      </c>
    </row>
    <row r="86" spans="8:15" ht="12.75">
      <c r="H86">
        <f t="shared" si="16"/>
        <v>70</v>
      </c>
      <c r="I86">
        <f t="shared" si="17"/>
        <v>8.068565951041382</v>
      </c>
      <c r="J86">
        <f t="shared" si="11"/>
        <v>0.0007078412076823534</v>
      </c>
      <c r="K86">
        <f t="shared" si="12"/>
        <v>0.2478755223834871</v>
      </c>
      <c r="L86">
        <f t="shared" si="8"/>
        <v>94.20805982414333</v>
      </c>
      <c r="M86">
        <f t="shared" si="13"/>
        <v>0.19835300769121567</v>
      </c>
      <c r="N86">
        <f t="shared" si="14"/>
        <v>0.8002121620719962</v>
      </c>
      <c r="O86">
        <f t="shared" si="15"/>
        <v>23.35187204164433</v>
      </c>
    </row>
    <row r="87" spans="8:15" ht="12.75">
      <c r="H87">
        <f t="shared" si="16"/>
        <v>71</v>
      </c>
      <c r="I87">
        <f t="shared" si="17"/>
        <v>8.164087112541942</v>
      </c>
      <c r="J87">
        <f t="shared" si="11"/>
        <v>0.0006752906466091838</v>
      </c>
      <c r="K87">
        <f t="shared" si="12"/>
        <v>0.24497533801758845</v>
      </c>
      <c r="L87">
        <f aca="true" t="shared" si="18" ref="L87:L150">$B$1*($B$6+$B$17)/(K87^(1/(1-$B$2))*$B$18)</f>
        <v>96.45186143116385</v>
      </c>
      <c r="M87">
        <f t="shared" si="13"/>
        <v>0.1914718615065745</v>
      </c>
      <c r="N87">
        <f t="shared" si="14"/>
        <v>0.7815964784701204</v>
      </c>
      <c r="O87">
        <f t="shared" si="15"/>
        <v>23.628327356524967</v>
      </c>
    </row>
    <row r="88" spans="8:15" ht="12.75">
      <c r="H88">
        <f t="shared" si="16"/>
        <v>72</v>
      </c>
      <c r="I88">
        <f t="shared" si="17"/>
        <v>8.2596082740425</v>
      </c>
      <c r="J88">
        <f t="shared" si="11"/>
        <v>0.0006445898343630281</v>
      </c>
      <c r="K88">
        <f t="shared" si="12"/>
        <v>0.24214223406761393</v>
      </c>
      <c r="L88">
        <f t="shared" si="18"/>
        <v>98.72207037096473</v>
      </c>
      <c r="M88">
        <f t="shared" si="13"/>
        <v>0.1849053588317462</v>
      </c>
      <c r="N88">
        <f t="shared" si="14"/>
        <v>0.7636229158607444</v>
      </c>
      <c r="O88">
        <f t="shared" si="15"/>
        <v>23.904782671405595</v>
      </c>
    </row>
    <row r="89" spans="8:15" ht="12.75">
      <c r="H89">
        <f t="shared" si="16"/>
        <v>73</v>
      </c>
      <c r="I89">
        <f t="shared" si="17"/>
        <v>8.355129435543061</v>
      </c>
      <c r="J89">
        <f t="shared" si="11"/>
        <v>0.0006156140537015662</v>
      </c>
      <c r="K89">
        <f t="shared" si="12"/>
        <v>0.23937390981543846</v>
      </c>
      <c r="L89">
        <f t="shared" si="18"/>
        <v>101.01868664354605</v>
      </c>
      <c r="M89">
        <f t="shared" si="13"/>
        <v>0.17863571928311955</v>
      </c>
      <c r="N89">
        <f t="shared" si="14"/>
        <v>0.7462622782108997</v>
      </c>
      <c r="O89">
        <f t="shared" si="15"/>
        <v>24.18123798628623</v>
      </c>
    </row>
    <row r="90" spans="8:15" ht="12.75">
      <c r="H90">
        <f t="shared" si="16"/>
        <v>74</v>
      </c>
      <c r="I90">
        <f t="shared" si="17"/>
        <v>8.45065059704362</v>
      </c>
      <c r="J90">
        <f t="shared" si="11"/>
        <v>0.0005882482884727337</v>
      </c>
      <c r="K90">
        <f t="shared" si="12"/>
        <v>0.23666816856677061</v>
      </c>
      <c r="L90">
        <f t="shared" si="18"/>
        <v>103.34171024890773</v>
      </c>
      <c r="M90">
        <f t="shared" si="13"/>
        <v>0.17264635469282943</v>
      </c>
      <c r="N90">
        <f t="shared" si="14"/>
        <v>0.7294870101811817</v>
      </c>
      <c r="O90">
        <f t="shared" si="15"/>
        <v>24.457693301166863</v>
      </c>
    </row>
    <row r="91" spans="8:15" ht="12.75">
      <c r="H91">
        <f t="shared" si="16"/>
        <v>75</v>
      </c>
      <c r="I91">
        <f t="shared" si="17"/>
        <v>8.54617175854418</v>
      </c>
      <c r="J91">
        <f t="shared" si="11"/>
        <v>0.0005623863707225414</v>
      </c>
      <c r="K91">
        <f t="shared" si="12"/>
        <v>0.23402291183774374</v>
      </c>
      <c r="L91">
        <f t="shared" si="18"/>
        <v>105.69114118704988</v>
      </c>
      <c r="M91">
        <f t="shared" si="13"/>
        <v>0.1669217768770911</v>
      </c>
      <c r="N91">
        <f t="shared" si="14"/>
        <v>0.7132710877165044</v>
      </c>
      <c r="O91">
        <f t="shared" si="15"/>
        <v>24.7341486160475</v>
      </c>
    </row>
    <row r="92" spans="8:15" ht="12.75">
      <c r="H92">
        <f t="shared" si="16"/>
        <v>76</v>
      </c>
      <c r="I92">
        <f t="shared" si="17"/>
        <v>8.641692920044738</v>
      </c>
      <c r="J92">
        <f t="shared" si="11"/>
        <v>0.0005379302112402954</v>
      </c>
      <c r="K92">
        <f t="shared" si="12"/>
        <v>0.23143613392705997</v>
      </c>
      <c r="L92">
        <f t="shared" si="18"/>
        <v>108.06697945797235</v>
      </c>
      <c r="M92">
        <f t="shared" si="13"/>
        <v>0.16144751346973835</v>
      </c>
      <c r="N92">
        <f t="shared" si="14"/>
        <v>0.6975899170551327</v>
      </c>
      <c r="O92">
        <f t="shared" si="15"/>
        <v>25.010603930928127</v>
      </c>
    </row>
    <row r="93" spans="8:15" ht="12.75">
      <c r="H93">
        <f t="shared" si="16"/>
        <v>77</v>
      </c>
      <c r="I93">
        <f t="shared" si="17"/>
        <v>8.737214081545297</v>
      </c>
      <c r="J93">
        <f t="shared" si="11"/>
        <v>0.0005147891045694531</v>
      </c>
      <c r="K93">
        <f t="shared" si="12"/>
        <v>0.2289059168441793</v>
      </c>
      <c r="L93">
        <f t="shared" si="18"/>
        <v>110.46922506167523</v>
      </c>
      <c r="M93">
        <f t="shared" si="13"/>
        <v>0.1562100310361352</v>
      </c>
      <c r="N93">
        <f t="shared" si="14"/>
        <v>0.6824202414237742</v>
      </c>
      <c r="O93">
        <f t="shared" si="15"/>
        <v>25.28705924580876</v>
      </c>
    </row>
    <row r="94" spans="8:15" ht="12.75">
      <c r="H94">
        <f t="shared" si="16"/>
        <v>78</v>
      </c>
      <c r="I94">
        <f t="shared" si="17"/>
        <v>8.832735243045857</v>
      </c>
      <c r="J94">
        <f t="shared" si="11"/>
        <v>0.0004928791005622356</v>
      </c>
      <c r="K94">
        <f t="shared" si="12"/>
        <v>0.22643042556660234</v>
      </c>
      <c r="L94">
        <f t="shared" si="18"/>
        <v>112.89787799815858</v>
      </c>
      <c r="M94">
        <f t="shared" si="13"/>
        <v>0.15119666476658644</v>
      </c>
      <c r="N94">
        <f t="shared" si="14"/>
        <v>0.6677400547574089</v>
      </c>
      <c r="O94">
        <f t="shared" si="15"/>
        <v>25.5635145606894</v>
      </c>
    </row>
    <row r="95" spans="8:15" ht="12.75">
      <c r="H95">
        <f t="shared" si="16"/>
        <v>79</v>
      </c>
      <c r="I95">
        <f t="shared" si="17"/>
        <v>8.928256404546415</v>
      </c>
      <c r="J95">
        <f t="shared" si="11"/>
        <v>0.00047212243547334657</v>
      </c>
      <c r="K95">
        <f t="shared" si="12"/>
        <v>0.22400790360159986</v>
      </c>
      <c r="L95">
        <f t="shared" si="18"/>
        <v>115.35293826742227</v>
      </c>
      <c r="M95">
        <f t="shared" si="13"/>
        <v>0.14639555412254437</v>
      </c>
      <c r="N95">
        <f t="shared" si="14"/>
        <v>0.6535285218458641</v>
      </c>
      <c r="O95">
        <f t="shared" si="15"/>
        <v>25.839969875570027</v>
      </c>
    </row>
    <row r="96" spans="8:15" ht="12.75">
      <c r="H96">
        <f t="shared" si="16"/>
        <v>80</v>
      </c>
      <c r="I96">
        <f t="shared" si="17"/>
        <v>9.023777566046975</v>
      </c>
      <c r="J96">
        <f t="shared" si="11"/>
        <v>0.0004524470163907479</v>
      </c>
      <c r="K96">
        <f t="shared" si="12"/>
        <v>0.22163666882982969</v>
      </c>
      <c r="L96">
        <f t="shared" si="18"/>
        <v>117.8344058694664</v>
      </c>
      <c r="M96">
        <f t="shared" si="13"/>
        <v>0.14179558387453886</v>
      </c>
      <c r="N96">
        <f t="shared" si="14"/>
        <v>0.6397659043657979</v>
      </c>
      <c r="O96">
        <f t="shared" si="15"/>
        <v>26.116425190450663</v>
      </c>
    </row>
    <row r="97" spans="8:15" ht="12.75">
      <c r="H97">
        <f t="shared" si="16"/>
        <v>81</v>
      </c>
      <c r="I97">
        <f t="shared" si="17"/>
        <v>9.119298727547534</v>
      </c>
      <c r="J97">
        <f t="shared" si="11"/>
        <v>0.0004337859535047667</v>
      </c>
      <c r="K97">
        <f t="shared" si="12"/>
        <v>0.21931510961017317</v>
      </c>
      <c r="L97">
        <f t="shared" si="18"/>
        <v>120.34228080429087</v>
      </c>
      <c r="M97">
        <f t="shared" si="13"/>
        <v>0.13738633002891001</v>
      </c>
      <c r="N97">
        <f t="shared" si="14"/>
        <v>0.6264334923075323</v>
      </c>
      <c r="O97">
        <f t="shared" si="15"/>
        <v>26.39288050533129</v>
      </c>
    </row>
    <row r="98" spans="8:15" ht="12.75">
      <c r="H98">
        <f t="shared" si="16"/>
        <v>82</v>
      </c>
      <c r="I98">
        <f t="shared" si="17"/>
        <v>9.214819889048094</v>
      </c>
      <c r="J98">
        <f t="shared" si="11"/>
        <v>0.0004160771353339857</v>
      </c>
      <c r="K98">
        <f t="shared" si="12"/>
        <v>0.2170416811268357</v>
      </c>
      <c r="L98">
        <f t="shared" si="18"/>
        <v>122.87656307189584</v>
      </c>
      <c r="M98">
        <f t="shared" si="13"/>
        <v>0.133158010192006</v>
      </c>
      <c r="N98">
        <f t="shared" si="14"/>
        <v>0.6135135403516828</v>
      </c>
      <c r="O98">
        <f t="shared" si="15"/>
        <v>26.66933582021193</v>
      </c>
    </row>
    <row r="99" spans="8:15" ht="12.75">
      <c r="H99">
        <f t="shared" si="16"/>
        <v>83</v>
      </c>
      <c r="I99">
        <f t="shared" si="17"/>
        <v>9.310341050548653</v>
      </c>
      <c r="J99">
        <f t="shared" si="11"/>
        <v>0.0003992628425687779</v>
      </c>
      <c r="K99">
        <f t="shared" si="12"/>
        <v>0.21481490196131336</v>
      </c>
      <c r="L99">
        <f t="shared" si="18"/>
        <v>125.4372526722811</v>
      </c>
      <c r="M99">
        <f t="shared" si="13"/>
        <v>0.12910143796633958</v>
      </c>
      <c r="N99">
        <f t="shared" si="14"/>
        <v>0.6009892087914358</v>
      </c>
      <c r="O99">
        <f t="shared" si="15"/>
        <v>26.94579113509256</v>
      </c>
    </row>
    <row r="100" spans="8:15" ht="12.75">
      <c r="H100">
        <f t="shared" si="16"/>
        <v>84</v>
      </c>
      <c r="I100">
        <f t="shared" si="17"/>
        <v>9.405862212049213</v>
      </c>
      <c r="J100">
        <f t="shared" si="11"/>
        <v>0.000383289396670627</v>
      </c>
      <c r="K100">
        <f t="shared" si="12"/>
        <v>0.21263335087323898</v>
      </c>
      <c r="L100">
        <f t="shared" si="18"/>
        <v>128.02434960544687</v>
      </c>
      <c r="M100">
        <f t="shared" si="13"/>
        <v>0.12520798101395214</v>
      </c>
      <c r="N100">
        <f t="shared" si="14"/>
        <v>0.5888445086330538</v>
      </c>
      <c r="O100">
        <f t="shared" si="15"/>
        <v>27.2222464499732</v>
      </c>
    </row>
    <row r="101" spans="8:15" ht="12.75">
      <c r="H101">
        <f t="shared" si="16"/>
        <v>85</v>
      </c>
      <c r="I101">
        <f t="shared" si="17"/>
        <v>9.501383373549771</v>
      </c>
      <c r="J101">
        <f t="shared" si="11"/>
        <v>0.0003681068397859954</v>
      </c>
      <c r="K101">
        <f t="shared" si="12"/>
        <v>0.21049566377540962</v>
      </c>
      <c r="L101">
        <f t="shared" si="18"/>
        <v>130.63785387139296</v>
      </c>
      <c r="M101">
        <f t="shared" si="13"/>
        <v>0.121469522458535</v>
      </c>
      <c r="N101">
        <f t="shared" si="14"/>
        <v>0.5770642505402775</v>
      </c>
      <c r="O101">
        <f t="shared" si="15"/>
        <v>27.498701764853827</v>
      </c>
    </row>
    <row r="102" spans="8:15" ht="12.75">
      <c r="H102">
        <f t="shared" si="16"/>
        <v>86</v>
      </c>
      <c r="I102">
        <f t="shared" si="17"/>
        <v>9.596904535050331</v>
      </c>
      <c r="J102">
        <f t="shared" si="11"/>
        <v>0.00035366864290459145</v>
      </c>
      <c r="K102">
        <f t="shared" si="12"/>
        <v>0.20840053088946464</v>
      </c>
      <c r="L102">
        <f t="shared" si="18"/>
        <v>133.27776547011953</v>
      </c>
      <c r="M102">
        <f t="shared" si="13"/>
        <v>0.11787842533021853</v>
      </c>
      <c r="N102">
        <f t="shared" si="14"/>
        <v>0.5656339973180832</v>
      </c>
      <c r="O102">
        <f t="shared" si="15"/>
        <v>27.77515707973447</v>
      </c>
    </row>
    <row r="103" spans="8:15" ht="12.75">
      <c r="H103">
        <f t="shared" si="16"/>
        <v>87</v>
      </c>
      <c r="I103">
        <f t="shared" si="17"/>
        <v>9.69242569655089</v>
      </c>
      <c r="J103">
        <f t="shared" si="11"/>
        <v>0.00033993143951979195</v>
      </c>
      <c r="K103">
        <f t="shared" si="12"/>
        <v>0.2063466940697531</v>
      </c>
      <c r="L103">
        <f t="shared" si="18"/>
        <v>135.9440844016264</v>
      </c>
      <c r="M103">
        <f t="shared" si="13"/>
        <v>0.11442749978583297</v>
      </c>
      <c r="N103">
        <f t="shared" si="14"/>
        <v>0.5545400196581395</v>
      </c>
      <c r="O103">
        <f t="shared" si="15"/>
        <v>28.0516123946151</v>
      </c>
    </row>
    <row r="104" spans="8:15" ht="12.75">
      <c r="H104">
        <f t="shared" si="16"/>
        <v>88</v>
      </c>
      <c r="I104">
        <f t="shared" si="17"/>
        <v>9.787946858051448</v>
      </c>
      <c r="J104">
        <f t="shared" si="11"/>
        <v>0.00032685478233900105</v>
      </c>
      <c r="K104">
        <f t="shared" si="12"/>
        <v>0.20433294428389992</v>
      </c>
      <c r="L104">
        <f t="shared" si="18"/>
        <v>138.6368106659137</v>
      </c>
      <c r="M104">
        <f t="shared" si="13"/>
        <v>0.11110997286326052</v>
      </c>
      <c r="N104">
        <f t="shared" si="14"/>
        <v>0.5437692548925663</v>
      </c>
      <c r="O104">
        <f t="shared" si="15"/>
        <v>28.32806770949573</v>
      </c>
    </row>
    <row r="105" spans="8:15" ht="12.75">
      <c r="H105">
        <f t="shared" si="16"/>
        <v>89</v>
      </c>
      <c r="I105">
        <f t="shared" si="17"/>
        <v>9.883468019552009</v>
      </c>
      <c r="J105">
        <f t="shared" si="11"/>
        <v>0.00031440092084864647</v>
      </c>
      <c r="K105">
        <f t="shared" si="12"/>
        <v>0.20235811923947064</v>
      </c>
      <c r="L105">
        <f t="shared" si="18"/>
        <v>141.35594426298144</v>
      </c>
      <c r="M105">
        <f t="shared" si="13"/>
        <v>0.10791946055160287</v>
      </c>
      <c r="N105">
        <f t="shared" si="14"/>
        <v>0.5333092685245356</v>
      </c>
      <c r="O105">
        <f t="shared" si="15"/>
        <v>28.604523024376363</v>
      </c>
    </row>
    <row r="106" spans="8:15" ht="12.75">
      <c r="H106">
        <f t="shared" si="16"/>
        <v>90</v>
      </c>
      <c r="I106">
        <f t="shared" si="17"/>
        <v>9.978989181052567</v>
      </c>
      <c r="J106">
        <f t="shared" si="11"/>
        <v>0.0003025345977663185</v>
      </c>
      <c r="K106">
        <f t="shared" si="12"/>
        <v>0.20042110114694436</v>
      </c>
      <c r="L106">
        <f t="shared" si="18"/>
        <v>144.10148519282956</v>
      </c>
      <c r="M106">
        <f t="shared" si="13"/>
        <v>0.10484994197957848</v>
      </c>
      <c r="N106">
        <f t="shared" si="14"/>
        <v>0.5231482183241015</v>
      </c>
      <c r="O106">
        <f t="shared" si="15"/>
        <v>28.880978339257</v>
      </c>
    </row>
    <row r="107" spans="8:15" ht="12.75">
      <c r="H107">
        <f t="shared" si="16"/>
        <v>91</v>
      </c>
      <c r="I107">
        <f t="shared" si="17"/>
        <v>10.074510342553127</v>
      </c>
      <c r="J107">
        <f t="shared" si="11"/>
        <v>0.0002912228626148296</v>
      </c>
      <c r="K107">
        <f t="shared" si="12"/>
        <v>0.1985208146099487</v>
      </c>
      <c r="L107">
        <f t="shared" si="18"/>
        <v>146.8734334554581</v>
      </c>
      <c r="M107">
        <f t="shared" si="13"/>
        <v>0.10189573554311919</v>
      </c>
      <c r="N107">
        <f t="shared" si="14"/>
        <v>0.5132748207956063</v>
      </c>
      <c r="O107">
        <f t="shared" si="15"/>
        <v>29.157433654137634</v>
      </c>
    </row>
    <row r="108" spans="8:15" ht="12.75">
      <c r="H108">
        <f t="shared" si="16"/>
        <v>92</v>
      </c>
      <c r="I108">
        <f t="shared" si="17"/>
        <v>10.170031504053686</v>
      </c>
      <c r="J108">
        <f t="shared" si="11"/>
        <v>0.0002804349008327706</v>
      </c>
      <c r="K108">
        <f t="shared" si="12"/>
        <v>0.19665622463438953</v>
      </c>
      <c r="L108">
        <f t="shared" si="18"/>
        <v>149.67178905086698</v>
      </c>
      <c r="M108">
        <f t="shared" si="13"/>
        <v>0.099051476809793</v>
      </c>
      <c r="N108">
        <f t="shared" si="14"/>
        <v>0.5036783198393189</v>
      </c>
      <c r="O108">
        <f t="shared" si="15"/>
        <v>29.43388896901826</v>
      </c>
    </row>
    <row r="109" spans="8:15" ht="12.75">
      <c r="H109">
        <f t="shared" si="16"/>
        <v>93</v>
      </c>
      <c r="I109">
        <f t="shared" si="17"/>
        <v>10.265552665554246</v>
      </c>
      <c r="J109">
        <f t="shared" si="11"/>
        <v>0.0002701418769961309</v>
      </c>
      <c r="K109">
        <f t="shared" si="12"/>
        <v>0.19482633474873107</v>
      </c>
      <c r="L109">
        <f t="shared" si="18"/>
        <v>152.49655197905633</v>
      </c>
      <c r="M109">
        <f t="shared" si="13"/>
        <v>0.0963120980526446</v>
      </c>
      <c r="N109">
        <f t="shared" si="14"/>
        <v>0.4943484574447238</v>
      </c>
      <c r="O109">
        <f t="shared" si="15"/>
        <v>29.7103442838989</v>
      </c>
    </row>
    <row r="110" spans="8:15" ht="12.75">
      <c r="H110">
        <f t="shared" si="16"/>
        <v>94</v>
      </c>
      <c r="I110">
        <f t="shared" si="17"/>
        <v>10.361073827054804</v>
      </c>
      <c r="J110">
        <f t="shared" si="11"/>
        <v>0.0002603167908681075</v>
      </c>
      <c r="K110">
        <f t="shared" si="12"/>
        <v>0.19303018522825366</v>
      </c>
      <c r="L110">
        <f t="shared" si="18"/>
        <v>155.34772224002606</v>
      </c>
      <c r="M110">
        <f t="shared" si="13"/>
        <v>0.0936728092795121</v>
      </c>
      <c r="N110">
        <f t="shared" si="14"/>
        <v>0.4852754462663247</v>
      </c>
      <c r="O110">
        <f t="shared" si="15"/>
        <v>29.98679959877953</v>
      </c>
    </row>
    <row r="111" spans="8:15" ht="12.75">
      <c r="H111">
        <f t="shared" si="16"/>
        <v>95</v>
      </c>
      <c r="I111">
        <f t="shared" si="17"/>
        <v>10.456594988555365</v>
      </c>
      <c r="J111">
        <f t="shared" si="11"/>
        <v>0.0002509343451213496</v>
      </c>
      <c r="K111">
        <f t="shared" si="12"/>
        <v>0.19126685141663988</v>
      </c>
      <c r="L111">
        <f t="shared" si="18"/>
        <v>158.22529983377618</v>
      </c>
      <c r="M111">
        <f t="shared" si="13"/>
        <v>0.09112908063599734</v>
      </c>
      <c r="N111">
        <f t="shared" si="14"/>
        <v>0.4764499439450137</v>
      </c>
      <c r="O111">
        <f t="shared" si="15"/>
        <v>30.263254913660163</v>
      </c>
    </row>
    <row r="112" spans="8:15" ht="12.75">
      <c r="H112">
        <f t="shared" si="16"/>
        <v>96</v>
      </c>
      <c r="I112">
        <f t="shared" si="17"/>
        <v>10.552116150055923</v>
      </c>
      <c r="J112">
        <f t="shared" si="11"/>
        <v>0.00024197082369041404</v>
      </c>
      <c r="K112">
        <f t="shared" si="12"/>
        <v>0.18953544213872214</v>
      </c>
      <c r="L112">
        <f t="shared" si="18"/>
        <v>161.12928476030672</v>
      </c>
      <c r="M112">
        <f t="shared" si="13"/>
        <v>0.08867662607119896</v>
      </c>
      <c r="N112">
        <f t="shared" si="14"/>
        <v>0.4678630290491843</v>
      </c>
      <c r="O112">
        <f t="shared" si="15"/>
        <v>30.539710228540798</v>
      </c>
    </row>
    <row r="113" spans="8:15" ht="12.75">
      <c r="H113">
        <f t="shared" si="16"/>
        <v>97</v>
      </c>
      <c r="I113">
        <f t="shared" si="17"/>
        <v>10.647637311556482</v>
      </c>
      <c r="J113">
        <f t="shared" si="11"/>
        <v>0.0002334039798136514</v>
      </c>
      <c r="K113">
        <f t="shared" si="12"/>
        <v>0.18783509819866678</v>
      </c>
      <c r="L113">
        <f t="shared" si="18"/>
        <v>164.0596770196176</v>
      </c>
      <c r="M113">
        <f t="shared" si="13"/>
        <v>0.0863113881651705</v>
      </c>
      <c r="N113">
        <f t="shared" si="14"/>
        <v>0.4595061785198519</v>
      </c>
      <c r="O113">
        <f t="shared" si="15"/>
        <v>30.816165543421427</v>
      </c>
    </row>
    <row r="114" spans="8:15" ht="12.75">
      <c r="H114">
        <f t="shared" si="16"/>
        <v>98</v>
      </c>
      <c r="I114">
        <f t="shared" si="17"/>
        <v>10.743158473057042</v>
      </c>
      <c r="J114">
        <f t="shared" si="11"/>
        <v>0.00022521293291453368</v>
      </c>
      <c r="K114">
        <f t="shared" si="12"/>
        <v>0.1861649909582769</v>
      </c>
      <c r="L114">
        <f t="shared" si="18"/>
        <v>167.01647661170895</v>
      </c>
      <c r="M114">
        <f t="shared" si="13"/>
        <v>0.08402952402597376</v>
      </c>
      <c r="N114">
        <f t="shared" si="14"/>
        <v>0.45137124651329513</v>
      </c>
      <c r="O114">
        <f t="shared" si="15"/>
        <v>31.092620858302062</v>
      </c>
    </row>
    <row r="115" spans="8:15" ht="12.75">
      <c r="H115">
        <f t="shared" si="16"/>
        <v>99</v>
      </c>
      <c r="I115">
        <f t="shared" si="17"/>
        <v>10.8386796345576</v>
      </c>
      <c r="J115">
        <f t="shared" si="11"/>
        <v>0.0002173780735537338</v>
      </c>
      <c r="K115">
        <f t="shared" si="12"/>
        <v>0.18452432099047214</v>
      </c>
      <c r="L115">
        <f t="shared" si="18"/>
        <v>169.99968353658068</v>
      </c>
      <c r="M115">
        <f t="shared" si="13"/>
        <v>0.08182739217224144</v>
      </c>
      <c r="N115">
        <f t="shared" si="14"/>
        <v>0.4434504445431156</v>
      </c>
      <c r="O115">
        <f t="shared" si="15"/>
        <v>31.369076173182695</v>
      </c>
    </row>
    <row r="116" spans="8:15" ht="12.75">
      <c r="H116">
        <f t="shared" si="16"/>
        <v>100</v>
      </c>
      <c r="I116">
        <f t="shared" si="17"/>
        <v>10.93420079605816</v>
      </c>
      <c r="J116">
        <f t="shared" si="11"/>
        <v>0.00020988097575616376</v>
      </c>
      <c r="K116">
        <f t="shared" si="12"/>
        <v>0.18291231680334707</v>
      </c>
      <c r="L116">
        <f t="shared" si="18"/>
        <v>173.0092977942328</v>
      </c>
      <c r="M116">
        <f t="shared" si="13"/>
        <v>0.07970154032444562</v>
      </c>
      <c r="N116">
        <f t="shared" si="14"/>
        <v>0.4357363228313075</v>
      </c>
      <c r="O116">
        <f t="shared" si="15"/>
        <v>31.645531488063327</v>
      </c>
    </row>
    <row r="117" spans="8:15" ht="12.75">
      <c r="H117">
        <f t="shared" si="16"/>
        <v>101</v>
      </c>
      <c r="I117">
        <f t="shared" si="17"/>
        <v>11.029721957558719</v>
      </c>
      <c r="J117">
        <f t="shared" si="11"/>
        <v>0.0002027043160826003</v>
      </c>
      <c r="K117">
        <f t="shared" si="12"/>
        <v>0.18132823363053055</v>
      </c>
      <c r="L117">
        <f t="shared" si="18"/>
        <v>176.04531938466533</v>
      </c>
      <c r="M117">
        <f t="shared" si="13"/>
        <v>0.0776486940346626</v>
      </c>
      <c r="N117">
        <f t="shared" si="14"/>
        <v>0.4282217527849383</v>
      </c>
      <c r="O117">
        <f t="shared" si="15"/>
        <v>31.921986802943966</v>
      </c>
    </row>
    <row r="118" spans="8:15" ht="12.75">
      <c r="H118">
        <f t="shared" si="16"/>
        <v>102</v>
      </c>
      <c r="I118">
        <f t="shared" si="17"/>
        <v>11.125243119059279</v>
      </c>
      <c r="J118">
        <f t="shared" si="11"/>
        <v>0.00019583179887428664</v>
      </c>
      <c r="K118">
        <f t="shared" si="12"/>
        <v>0.17977135228386043</v>
      </c>
      <c r="L118">
        <f t="shared" si="18"/>
        <v>179.10774830787832</v>
      </c>
      <c r="M118">
        <f t="shared" si="13"/>
        <v>0.07566574609059826</v>
      </c>
      <c r="N118">
        <f t="shared" si="14"/>
        <v>0.42089991052145737</v>
      </c>
      <c r="O118">
        <f t="shared" si="15"/>
        <v>32.1984421178246</v>
      </c>
    </row>
    <row r="119" spans="8:15" ht="12.75">
      <c r="H119">
        <f t="shared" si="16"/>
        <v>103</v>
      </c>
      <c r="I119">
        <f t="shared" si="17"/>
        <v>11.220764280559838</v>
      </c>
      <c r="J119">
        <f t="shared" si="11"/>
        <v>0.0001892480871517463</v>
      </c>
      <c r="K119">
        <f t="shared" si="12"/>
        <v>0.17824097806466122</v>
      </c>
      <c r="L119">
        <f t="shared" si="18"/>
        <v>182.1965845638716</v>
      </c>
      <c r="M119">
        <f t="shared" si="13"/>
        <v>0.07374974663506347</v>
      </c>
      <c r="N119">
        <f t="shared" si="14"/>
        <v>0.413764261371529</v>
      </c>
      <c r="O119">
        <f t="shared" si="15"/>
        <v>32.47489743270523</v>
      </c>
    </row>
    <row r="120" spans="8:15" ht="12.75">
      <c r="H120">
        <f t="shared" si="16"/>
        <v>104</v>
      </c>
      <c r="I120">
        <f t="shared" si="17"/>
        <v>11.316285442060398</v>
      </c>
      <c r="J120">
        <f t="shared" si="11"/>
        <v>0.00018293873869659272</v>
      </c>
      <c r="K120">
        <f t="shared" si="12"/>
        <v>0.17673643973016048</v>
      </c>
      <c r="L120">
        <f t="shared" si="18"/>
        <v>185.31182815264538</v>
      </c>
      <c r="M120">
        <f t="shared" si="13"/>
        <v>0.07189789394700653</v>
      </c>
      <c r="N120">
        <f t="shared" si="14"/>
        <v>0.4068085452936563</v>
      </c>
      <c r="O120">
        <f t="shared" si="15"/>
        <v>32.75135274758587</v>
      </c>
    </row>
    <row r="121" spans="8:15" ht="12.75">
      <c r="H121">
        <f t="shared" si="16"/>
        <v>105</v>
      </c>
      <c r="I121">
        <f t="shared" si="17"/>
        <v>11.411806603560956</v>
      </c>
      <c r="J121">
        <f t="shared" si="11"/>
        <v>0.00017689014688796487</v>
      </c>
      <c r="K121">
        <f t="shared" si="12"/>
        <v>0.17525708851181523</v>
      </c>
      <c r="L121">
        <f t="shared" si="18"/>
        <v>188.45347907419946</v>
      </c>
      <c r="M121">
        <f t="shared" si="13"/>
        <v>0.0701075258346865</v>
      </c>
      <c r="N121">
        <f t="shared" si="14"/>
        <v>0.4000267631397979</v>
      </c>
      <c r="O121">
        <f t="shared" si="15"/>
        <v>33.0278080624665</v>
      </c>
    </row>
    <row r="122" spans="8:15" ht="12.75">
      <c r="H122">
        <f t="shared" si="16"/>
        <v>106</v>
      </c>
      <c r="I122">
        <f t="shared" si="17"/>
        <v>11.507327765061515</v>
      </c>
      <c r="J122">
        <f t="shared" si="11"/>
        <v>0.00017108948590383862</v>
      </c>
      <c r="K122">
        <f t="shared" si="12"/>
        <v>0.17380229718252999</v>
      </c>
      <c r="L122">
        <f t="shared" si="18"/>
        <v>191.621537328534</v>
      </c>
      <c r="M122">
        <f t="shared" si="13"/>
        <v>0.06837611159563632</v>
      </c>
      <c r="N122">
        <f t="shared" si="14"/>
        <v>0.3934131637157053</v>
      </c>
      <c r="O122">
        <f t="shared" si="15"/>
        <v>33.30426337734713</v>
      </c>
    </row>
    <row r="123" spans="8:15" ht="12.75">
      <c r="H123">
        <f t="shared" si="16"/>
        <v>107</v>
      </c>
      <c r="I123">
        <f t="shared" si="17"/>
        <v>11.602848926562075</v>
      </c>
      <c r="J123">
        <f t="shared" si="11"/>
        <v>0.00016552465993232505</v>
      </c>
      <c r="K123">
        <f t="shared" si="12"/>
        <v>0.1723714591699506</v>
      </c>
      <c r="L123">
        <f t="shared" si="18"/>
        <v>194.81600291564897</v>
      </c>
      <c r="M123">
        <f t="shared" si="13"/>
        <v>0.06670124450176887</v>
      </c>
      <c r="N123">
        <f t="shared" si="14"/>
        <v>0.3869622315838517</v>
      </c>
      <c r="O123">
        <f t="shared" si="15"/>
        <v>33.58071869222776</v>
      </c>
    </row>
    <row r="124" spans="8:15" ht="12.75">
      <c r="H124">
        <f t="shared" si="16"/>
        <v>108</v>
      </c>
      <c r="I124">
        <f t="shared" si="17"/>
        <v>11.698370088062633</v>
      </c>
      <c r="J124">
        <f t="shared" si="11"/>
        <v>0.0001601842560695486</v>
      </c>
      <c r="K124">
        <f t="shared" si="12"/>
        <v>0.17096398771319946</v>
      </c>
      <c r="L124">
        <f t="shared" si="18"/>
        <v>198.03687583554424</v>
      </c>
      <c r="M124">
        <f t="shared" si="13"/>
        <v>0.06508063477135098</v>
      </c>
      <c r="N124">
        <f t="shared" si="14"/>
        <v>0.38066867556065065</v>
      </c>
      <c r="O124">
        <f t="shared" si="15"/>
        <v>33.85717400710839</v>
      </c>
    </row>
    <row r="125" spans="8:15" ht="12.75">
      <c r="H125">
        <f t="shared" si="16"/>
        <v>109</v>
      </c>
      <c r="I125">
        <f t="shared" si="17"/>
        <v>11.793891249563194</v>
      </c>
      <c r="J125">
        <f t="shared" si="11"/>
        <v>0.00015505750060915816</v>
      </c>
      <c r="K125">
        <f t="shared" si="12"/>
        <v>0.16957931506058896</v>
      </c>
      <c r="L125">
        <f t="shared" si="18"/>
        <v>201.28415608822002</v>
      </c>
      <c r="M125">
        <f t="shared" si="13"/>
        <v>0.06351210299264512</v>
      </c>
      <c r="N125">
        <f t="shared" si="14"/>
        <v>0.37452741786315674</v>
      </c>
      <c r="O125">
        <f t="shared" si="15"/>
        <v>34.13362932198903</v>
      </c>
    </row>
    <row r="126" spans="8:15" ht="12.75">
      <c r="H126">
        <f t="shared" si="16"/>
        <v>110</v>
      </c>
      <c r="I126">
        <f t="shared" si="17"/>
        <v>11.889412411063752</v>
      </c>
      <c r="J126">
        <f t="shared" si="11"/>
        <v>0.00015013421845427806</v>
      </c>
      <c r="K126">
        <f t="shared" si="12"/>
        <v>0.16821689170600979</v>
      </c>
      <c r="L126">
        <f t="shared" si="18"/>
        <v>204.5578436736762</v>
      </c>
      <c r="M126">
        <f t="shared" si="13"/>
        <v>0.06199357396682385</v>
      </c>
      <c r="N126">
        <f t="shared" si="14"/>
        <v>0.3685335838636772</v>
      </c>
      <c r="O126">
        <f t="shared" si="15"/>
        <v>34.41008463686967</v>
      </c>
    </row>
    <row r="127" spans="8:15" ht="12.75">
      <c r="H127">
        <f t="shared" si="16"/>
        <v>111</v>
      </c>
      <c r="I127">
        <f t="shared" si="17"/>
        <v>11.984933572564312</v>
      </c>
      <c r="J127">
        <f t="shared" si="11"/>
        <v>0.0001454047954060183</v>
      </c>
      <c r="K127">
        <f t="shared" si="12"/>
        <v>0.16687618566183487</v>
      </c>
      <c r="L127">
        <f t="shared" si="18"/>
        <v>207.8579385919127</v>
      </c>
      <c r="M127">
        <f t="shared" si="13"/>
        <v>0.060523070940323186</v>
      </c>
      <c r="N127">
        <f t="shared" si="14"/>
        <v>0.3626824924136854</v>
      </c>
      <c r="O127">
        <f t="shared" si="15"/>
        <v>34.6865399517503</v>
      </c>
    </row>
    <row r="128" spans="8:15" ht="12.75">
      <c r="H128">
        <f t="shared" si="16"/>
        <v>112</v>
      </c>
      <c r="I128">
        <f t="shared" si="17"/>
        <v>12.08045473406487</v>
      </c>
      <c r="J128">
        <f t="shared" si="11"/>
        <v>0.0001408601431038007</v>
      </c>
      <c r="K128">
        <f t="shared" si="12"/>
        <v>0.16555668176631902</v>
      </c>
      <c r="L128">
        <f t="shared" si="18"/>
        <v>211.18444084292966</v>
      </c>
      <c r="M128">
        <f t="shared" si="13"/>
        <v>0.059098710199141674</v>
      </c>
      <c r="N128">
        <f t="shared" si="14"/>
        <v>0.3569696467011745</v>
      </c>
      <c r="O128">
        <f t="shared" si="15"/>
        <v>34.962995266630934</v>
      </c>
    </row>
    <row r="129" spans="8:15" ht="12.75">
      <c r="H129">
        <f t="shared" si="16"/>
        <v>113</v>
      </c>
      <c r="I129">
        <f t="shared" si="17"/>
        <v>12.17597589556543</v>
      </c>
      <c r="J129">
        <f t="shared" si="11"/>
        <v>0.00013649166641191638</v>
      </c>
      <c r="K129">
        <f t="shared" si="12"/>
        <v>0.16425788102359937</v>
      </c>
      <c r="L129">
        <f t="shared" si="18"/>
        <v>214.53735042672693</v>
      </c>
      <c r="M129">
        <f t="shared" si="13"/>
        <v>0.05771869599973066</v>
      </c>
      <c r="N129">
        <f t="shared" si="14"/>
        <v>0.3513907256080946</v>
      </c>
      <c r="O129">
        <f t="shared" si="15"/>
        <v>35.239450581511555</v>
      </c>
    </row>
    <row r="130" spans="8:15" ht="12.75">
      <c r="H130">
        <f t="shared" si="16"/>
        <v>114</v>
      </c>
      <c r="I130">
        <f t="shared" si="17"/>
        <v>12.27149705706599</v>
      </c>
      <c r="J130">
        <f t="shared" si="11"/>
        <v>0.00013229123306413202</v>
      </c>
      <c r="K130">
        <f t="shared" si="12"/>
        <v>0.16297929997452024</v>
      </c>
      <c r="L130">
        <f t="shared" si="18"/>
        <v>217.91666734330468</v>
      </c>
      <c r="M130">
        <f t="shared" si="13"/>
        <v>0.0563813158130808</v>
      </c>
      <c r="N130">
        <f t="shared" si="14"/>
        <v>0.34594157553686455</v>
      </c>
      <c r="O130">
        <f t="shared" si="15"/>
        <v>35.51590589639219</v>
      </c>
    </row>
    <row r="131" spans="8:15" ht="12.75">
      <c r="H131">
        <f t="shared" si="16"/>
        <v>115</v>
      </c>
      <c r="I131">
        <f t="shared" si="17"/>
        <v>12.367018218566548</v>
      </c>
      <c r="J131">
        <f t="shared" si="11"/>
        <v>0.00012825114539396197</v>
      </c>
      <c r="K131">
        <f t="shared" si="12"/>
        <v>0.16172047009661628</v>
      </c>
      <c r="L131">
        <f t="shared" si="18"/>
        <v>221.32239159266285</v>
      </c>
      <c r="M131">
        <f t="shared" si="13"/>
        <v>0.05508493586040188</v>
      </c>
      <c r="N131">
        <f t="shared" si="14"/>
        <v>0.3406182026770799</v>
      </c>
      <c r="O131">
        <f t="shared" si="15"/>
        <v>35.79236121127283</v>
      </c>
    </row>
    <row r="132" spans="8:15" ht="12.75">
      <c r="H132">
        <f t="shared" si="16"/>
        <v>116</v>
      </c>
      <c r="I132">
        <f t="shared" si="17"/>
        <v>12.462539380067108</v>
      </c>
      <c r="J132">
        <f t="shared" si="11"/>
        <v>0.00012436411399258874</v>
      </c>
      <c r="K132">
        <f t="shared" si="12"/>
        <v>0.16048093723168885</v>
      </c>
      <c r="L132">
        <f t="shared" si="18"/>
        <v>224.75452317480142</v>
      </c>
      <c r="M132">
        <f t="shared" si="13"/>
        <v>0.05382799692043582</v>
      </c>
      <c r="N132">
        <f t="shared" si="14"/>
        <v>0.33541676568553114</v>
      </c>
      <c r="O132">
        <f t="shared" si="15"/>
        <v>36.06881652615346</v>
      </c>
    </row>
    <row r="133" spans="8:15" ht="12.75">
      <c r="H133">
        <f t="shared" si="16"/>
        <v>117</v>
      </c>
      <c r="I133">
        <f t="shared" si="17"/>
        <v>12.558060541567666</v>
      </c>
      <c r="J133">
        <f t="shared" si="11"/>
        <v>0.0001206232331494879</v>
      </c>
      <c r="K133">
        <f t="shared" si="12"/>
        <v>0.15926026103950705</v>
      </c>
      <c r="L133">
        <f t="shared" si="18"/>
        <v>228.21306208972038</v>
      </c>
      <c r="M133">
        <f t="shared" si="13"/>
        <v>0.05260901038995088</v>
      </c>
      <c r="N133">
        <f t="shared" si="14"/>
        <v>0.33033356875448283</v>
      </c>
      <c r="O133">
        <f t="shared" si="15"/>
        <v>36.3452718410341</v>
      </c>
    </row>
    <row r="134" spans="8:15" ht="12.75">
      <c r="H134">
        <f t="shared" si="16"/>
        <v>118</v>
      </c>
      <c r="I134">
        <f t="shared" si="17"/>
        <v>12.653581703068227</v>
      </c>
      <c r="J134">
        <f t="shared" si="11"/>
        <v>0.00011702195794270682</v>
      </c>
      <c r="K134">
        <f t="shared" si="12"/>
        <v>0.15805801447625237</v>
      </c>
      <c r="L134">
        <f t="shared" si="18"/>
        <v>231.69800833741974</v>
      </c>
      <c r="M134">
        <f t="shared" si="13"/>
        <v>0.051426554580344855</v>
      </c>
      <c r="N134">
        <f t="shared" si="14"/>
        <v>0.32536505504484564</v>
      </c>
      <c r="O134">
        <f t="shared" si="15"/>
        <v>36.62172715591473</v>
      </c>
    </row>
    <row r="135" spans="8:15" ht="12.75">
      <c r="H135">
        <f t="shared" si="16"/>
        <v>119</v>
      </c>
      <c r="I135">
        <f t="shared" si="17"/>
        <v>12.749102864568785</v>
      </c>
      <c r="J135">
        <f t="shared" si="11"/>
        <v>0.00011355408285659515</v>
      </c>
      <c r="K135">
        <f t="shared" si="12"/>
        <v>0.15687378329640972</v>
      </c>
      <c r="L135">
        <f t="shared" si="18"/>
        <v>235.20936191789943</v>
      </c>
      <c r="M135">
        <f t="shared" si="13"/>
        <v>0.05027927123455756</v>
      </c>
      <c r="N135">
        <f t="shared" si="14"/>
        <v>0.32050780046246435</v>
      </c>
      <c r="O135">
        <f t="shared" si="15"/>
        <v>36.89818247079536</v>
      </c>
    </row>
    <row r="136" spans="8:15" ht="12.75">
      <c r="H136">
        <f t="shared" si="16"/>
        <v>120</v>
      </c>
      <c r="I136">
        <f t="shared" si="17"/>
        <v>12.844624026069344</v>
      </c>
      <c r="J136">
        <f t="shared" si="11"/>
        <v>0.00011021372181466258</v>
      </c>
      <c r="K136">
        <f t="shared" si="12"/>
        <v>0.15570716557688388</v>
      </c>
      <c r="L136">
        <f t="shared" si="18"/>
        <v>238.74712283115952</v>
      </c>
      <c r="M136">
        <f t="shared" si="13"/>
        <v>0.04916586224965605</v>
      </c>
      <c r="N136">
        <f t="shared" si="14"/>
        <v>0.31575850775717385</v>
      </c>
      <c r="O136">
        <f t="shared" si="15"/>
        <v>37.17463778567599</v>
      </c>
    </row>
    <row r="137" spans="8:15" ht="12.75">
      <c r="H137">
        <f t="shared" si="16"/>
        <v>121</v>
      </c>
      <c r="I137">
        <f t="shared" si="17"/>
        <v>12.940145187569904</v>
      </c>
      <c r="J137">
        <f t="shared" si="11"/>
        <v>0.00010699528952426524</v>
      </c>
      <c r="K137">
        <f t="shared" si="12"/>
        <v>0.15455777126219325</v>
      </c>
      <c r="L137">
        <f t="shared" si="18"/>
        <v>242.31129107720017</v>
      </c>
      <c r="M137">
        <f t="shared" si="13"/>
        <v>0.04808508659153123</v>
      </c>
      <c r="N137">
        <f t="shared" si="14"/>
        <v>0.31111400092564245</v>
      </c>
      <c r="O137">
        <f t="shared" si="15"/>
        <v>37.45109310055663</v>
      </c>
    </row>
    <row r="138" spans="8:15" ht="12.75">
      <c r="H138">
        <f t="shared" si="16"/>
        <v>122</v>
      </c>
      <c r="I138">
        <f t="shared" si="17"/>
        <v>13.035666349070462</v>
      </c>
      <c r="J138">
        <f t="shared" si="11"/>
        <v>0.0001038934840380515</v>
      </c>
      <c r="K138">
        <f t="shared" si="12"/>
        <v>0.15342522172965975</v>
      </c>
      <c r="L138">
        <f t="shared" si="18"/>
        <v>245.9018666560211</v>
      </c>
      <c r="M138">
        <f t="shared" si="13"/>
        <v>0.04703575738912856</v>
      </c>
      <c r="N138">
        <f t="shared" si="14"/>
        <v>0.30657121990025277</v>
      </c>
      <c r="O138">
        <f t="shared" si="15"/>
        <v>37.72754841543726</v>
      </c>
    </row>
    <row r="139" spans="8:15" ht="12.75">
      <c r="H139">
        <f t="shared" si="16"/>
        <v>123</v>
      </c>
      <c r="I139">
        <f t="shared" si="17"/>
        <v>13.131187510571023</v>
      </c>
      <c r="J139">
        <f t="shared" si="11"/>
        <v>0.00010090327044462441</v>
      </c>
      <c r="K139">
        <f t="shared" si="12"/>
        <v>0.1523091493735762</v>
      </c>
      <c r="L139">
        <f t="shared" si="18"/>
        <v>249.51884956762242</v>
      </c>
      <c r="M139">
        <f t="shared" si="13"/>
        <v>0.04601673919654537</v>
      </c>
      <c r="N139">
        <f t="shared" si="14"/>
        <v>0.3021272155074403</v>
      </c>
      <c r="O139">
        <f t="shared" si="15"/>
        <v>38.00400373031789</v>
      </c>
    </row>
    <row r="140" spans="8:15" ht="12.75">
      <c r="H140">
        <f t="shared" si="16"/>
        <v>124</v>
      </c>
      <c r="I140">
        <f t="shared" si="17"/>
        <v>13.226708672071581</v>
      </c>
      <c r="J140">
        <f t="shared" si="11"/>
        <v>9.801986560775688E-05</v>
      </c>
      <c r="K140">
        <f t="shared" si="12"/>
        <v>0.15120919720739248</v>
      </c>
      <c r="L140">
        <f t="shared" si="18"/>
        <v>253.16223981200415</v>
      </c>
      <c r="M140">
        <f t="shared" si="13"/>
        <v>0.045026945412163205</v>
      </c>
      <c r="N140">
        <f t="shared" si="14"/>
        <v>0.2977791446799764</v>
      </c>
      <c r="O140">
        <f t="shared" si="15"/>
        <v>38.280459045198526</v>
      </c>
    </row>
    <row r="141" spans="8:15" ht="12.75">
      <c r="H141">
        <f t="shared" si="16"/>
        <v>125</v>
      </c>
      <c r="I141">
        <f t="shared" si="17"/>
        <v>13.322229833572141</v>
      </c>
      <c r="J141">
        <f t="shared" si="11"/>
        <v>9.523872387978715E-05</v>
      </c>
      <c r="K141">
        <f t="shared" si="12"/>
        <v>0.15012501848301563</v>
      </c>
      <c r="L141">
        <f t="shared" si="18"/>
        <v>256.8320373891664</v>
      </c>
      <c r="M141">
        <f t="shared" si="13"/>
        <v>0.04406533584475415</v>
      </c>
      <c r="N141">
        <f t="shared" si="14"/>
        <v>0.29352426590867986</v>
      </c>
      <c r="O141">
        <f t="shared" si="15"/>
        <v>38.55691436007916</v>
      </c>
    </row>
    <row r="142" spans="8:15" ht="12.75">
      <c r="H142">
        <f t="shared" si="16"/>
        <v>126</v>
      </c>
      <c r="I142">
        <f t="shared" si="17"/>
        <v>13.4177509950727</v>
      </c>
      <c r="J142">
        <f aca="true" t="shared" si="19" ref="J142:J173">$B$3*I142^(-$B$3-1)</f>
        <v>9.255552372058667E-05</v>
      </c>
      <c r="K142">
        <f aca="true" t="shared" si="20" ref="K142:K203">1/($B$2*I142)</f>
        <v>0.1490562763263713</v>
      </c>
      <c r="L142">
        <f t="shared" si="18"/>
        <v>260.5282422991089</v>
      </c>
      <c r="M142">
        <f t="shared" si="13"/>
        <v>0.04313091441721263</v>
      </c>
      <c r="N142">
        <f t="shared" si="14"/>
        <v>0.28935993491997514</v>
      </c>
      <c r="O142">
        <f t="shared" si="15"/>
        <v>38.8333696749598</v>
      </c>
    </row>
    <row r="143" spans="8:15" ht="12.75">
      <c r="H143">
        <f t="shared" si="16"/>
        <v>127</v>
      </c>
      <c r="I143">
        <f t="shared" si="17"/>
        <v>13.51327215657326</v>
      </c>
      <c r="J143">
        <f t="shared" si="19"/>
        <v>8.996615515876676E-05</v>
      </c>
      <c r="K143">
        <f t="shared" si="20"/>
        <v>0.14800264338842167</v>
      </c>
      <c r="L143">
        <f t="shared" si="18"/>
        <v>264.25085454183187</v>
      </c>
      <c r="M143">
        <f t="shared" si="13"/>
        <v>0.04222272699921837</v>
      </c>
      <c r="N143">
        <f t="shared" si="14"/>
        <v>0.2852836005665658</v>
      </c>
      <c r="O143">
        <f t="shared" si="15"/>
        <v>39.10982498984043</v>
      </c>
    </row>
    <row r="144" spans="8:15" ht="12.75">
      <c r="H144">
        <f t="shared" si="16"/>
        <v>128</v>
      </c>
      <c r="I144">
        <f t="shared" si="17"/>
        <v>13.608793318073818</v>
      </c>
      <c r="J144">
        <f t="shared" si="19"/>
        <v>8.746670803663244E-05</v>
      </c>
      <c r="K144">
        <f t="shared" si="20"/>
        <v>0.14696380151088068</v>
      </c>
      <c r="L144">
        <f t="shared" si="18"/>
        <v>267.99987411733525</v>
      </c>
      <c r="M144">
        <f t="shared" si="13"/>
        <v>0.041339859360744045</v>
      </c>
      <c r="N144">
        <f t="shared" si="14"/>
        <v>0.28129280091930253</v>
      </c>
      <c r="O144">
        <f t="shared" si="15"/>
        <v>39.38628030472107</v>
      </c>
    </row>
    <row r="145" spans="8:15" ht="12.75">
      <c r="H145">
        <f t="shared" si="16"/>
        <v>129</v>
      </c>
      <c r="I145">
        <f t="shared" si="17"/>
        <v>13.704314479574377</v>
      </c>
      <c r="J145">
        <f t="shared" si="19"/>
        <v>8.505346098482605E-05</v>
      </c>
      <c r="K145">
        <f t="shared" si="20"/>
        <v>0.14593944140590936</v>
      </c>
      <c r="L145">
        <f t="shared" si="18"/>
        <v>271.7753010256189</v>
      </c>
      <c r="M145">
        <f aca="true" t="shared" si="21" ref="M145:M203">J145*K145*L145*$B$5</f>
        <v>0.04048143523887915</v>
      </c>
      <c r="N145">
        <f aca="true" t="shared" si="22" ref="N145:N203">L145*J145*$B$5</f>
        <v>0.27738515954906195</v>
      </c>
      <c r="O145">
        <f aca="true" t="shared" si="23" ref="O145:O203">K145*L145</f>
        <v>39.66273561960168</v>
      </c>
    </row>
    <row r="146" spans="8:15" ht="12.75">
      <c r="H146">
        <f aca="true" t="shared" si="24" ref="H146:H203">H145+1</f>
        <v>130</v>
      </c>
      <c r="I146">
        <f aca="true" t="shared" si="25" ref="I146:I203">$I$16+H146/4*($I$16-1)</f>
        <v>13.799835641074937</v>
      </c>
      <c r="J146">
        <f t="shared" si="19"/>
        <v>8.272287107667959E-05</v>
      </c>
      <c r="K146">
        <f t="shared" si="20"/>
        <v>0.14492926234911377</v>
      </c>
      <c r="L146">
        <f t="shared" si="18"/>
        <v>275.5771352666831</v>
      </c>
      <c r="M146">
        <f t="shared" si="21"/>
        <v>0.03964661451096087</v>
      </c>
      <c r="N146">
        <f t="shared" si="22"/>
        <v>0.27355838198815824</v>
      </c>
      <c r="O146">
        <f t="shared" si="23"/>
        <v>39.939190934482326</v>
      </c>
    </row>
    <row r="147" spans="8:15" ht="12.75">
      <c r="H147">
        <f t="shared" si="24"/>
        <v>131</v>
      </c>
      <c r="I147">
        <f t="shared" si="25"/>
        <v>13.895356802575495</v>
      </c>
      <c r="J147">
        <f t="shared" si="19"/>
        <v>8.047156411603186E-05</v>
      </c>
      <c r="K147">
        <f t="shared" si="20"/>
        <v>0.14393297188520565</v>
      </c>
      <c r="L147">
        <f t="shared" si="18"/>
        <v>279.40537684052765</v>
      </c>
      <c r="M147">
        <f t="shared" si="21"/>
        <v>0.03883459146747921</v>
      </c>
      <c r="N147">
        <f t="shared" si="22"/>
        <v>0.2698102523614388</v>
      </c>
      <c r="O147">
        <f t="shared" si="23"/>
        <v>40.215646249362955</v>
      </c>
    </row>
    <row r="148" spans="8:15" ht="12.75">
      <c r="H148">
        <f t="shared" si="24"/>
        <v>132</v>
      </c>
      <c r="I148">
        <f t="shared" si="25"/>
        <v>13.990877964076056</v>
      </c>
      <c r="J148">
        <f t="shared" si="19"/>
        <v>7.829632551570594E-05</v>
      </c>
      <c r="K148">
        <f t="shared" si="20"/>
        <v>0.14295028554572045</v>
      </c>
      <c r="L148">
        <f t="shared" si="18"/>
        <v>283.2600257471526</v>
      </c>
      <c r="M148">
        <f t="shared" si="21"/>
        <v>0.038044593178668505</v>
      </c>
      <c r="N148">
        <f t="shared" si="22"/>
        <v>0.2661386301778357</v>
      </c>
      <c r="O148">
        <f t="shared" si="23"/>
        <v>40.49210156424359</v>
      </c>
    </row>
    <row r="149" spans="8:15" ht="12.75">
      <c r="H149">
        <f t="shared" si="24"/>
        <v>133</v>
      </c>
      <c r="I149">
        <f t="shared" si="25"/>
        <v>14.086399125576614</v>
      </c>
      <c r="J149">
        <f t="shared" si="19"/>
        <v>7.619409172700266E-05</v>
      </c>
      <c r="K149">
        <f t="shared" si="20"/>
        <v>0.1419809265782203</v>
      </c>
      <c r="L149">
        <f t="shared" si="18"/>
        <v>287.14108198655794</v>
      </c>
      <c r="M149">
        <f t="shared" si="21"/>
        <v>0.037275877949106195</v>
      </c>
      <c r="N149">
        <f t="shared" si="22"/>
        <v>0.26254144727369505</v>
      </c>
      <c r="O149">
        <f t="shared" si="23"/>
        <v>40.76855687912422</v>
      </c>
    </row>
    <row r="150" spans="8:15" ht="12.75">
      <c r="H150">
        <f t="shared" si="24"/>
        <v>134</v>
      </c>
      <c r="I150">
        <f t="shared" si="25"/>
        <v>14.181920287077174</v>
      </c>
      <c r="J150">
        <f t="shared" si="19"/>
        <v>7.416194218347171E-05</v>
      </c>
      <c r="K150">
        <f t="shared" si="20"/>
        <v>0.14102462568644084</v>
      </c>
      <c r="L150">
        <f t="shared" si="18"/>
        <v>291.0485455587438</v>
      </c>
      <c r="M150">
        <f t="shared" si="21"/>
        <v>0.036527733855020166</v>
      </c>
      <c r="N150">
        <f t="shared" si="22"/>
        <v>0.2590167048997331</v>
      </c>
      <c r="O150">
        <f t="shared" si="23"/>
        <v>41.04501219400487</v>
      </c>
    </row>
    <row r="151" spans="8:15" ht="12.75">
      <c r="H151">
        <f t="shared" si="24"/>
        <v>135</v>
      </c>
      <c r="I151">
        <f t="shared" si="25"/>
        <v>14.277441448577733</v>
      </c>
      <c r="J151">
        <f t="shared" si="19"/>
        <v>7.219709172490045E-05</v>
      </c>
      <c r="K151">
        <f t="shared" si="20"/>
        <v>0.14008112078086882</v>
      </c>
      <c r="L151">
        <f aca="true" t="shared" si="26" ref="L151:L203">$B$1*($B$6+$B$17)/(K151^(1/(1-$B$2))*$B$18)</f>
        <v>294.9824164637099</v>
      </c>
      <c r="M151">
        <f t="shared" si="21"/>
        <v>0.035799477359358</v>
      </c>
      <c r="N151">
        <f t="shared" si="22"/>
        <v>0.25556247094395895</v>
      </c>
      <c r="O151">
        <f t="shared" si="23"/>
        <v>41.3214675088855</v>
      </c>
    </row>
    <row r="152" spans="8:15" ht="12.75">
      <c r="H152">
        <f t="shared" si="24"/>
        <v>136</v>
      </c>
      <c r="I152">
        <f t="shared" si="25"/>
        <v>14.372962610078293</v>
      </c>
      <c r="J152">
        <f t="shared" si="19"/>
        <v>7.029688346992347E-05</v>
      </c>
      <c r="K152">
        <f t="shared" si="20"/>
        <v>0.1391501567392657</v>
      </c>
      <c r="L152">
        <f t="shared" si="26"/>
        <v>298.94269470145656</v>
      </c>
      <c r="M152">
        <f t="shared" si="21"/>
        <v>0.0350904519999979</v>
      </c>
      <c r="N152">
        <f t="shared" si="22"/>
        <v>0.2521768772833584</v>
      </c>
      <c r="O152">
        <f t="shared" si="23"/>
        <v>41.59792282376613</v>
      </c>
    </row>
    <row r="153" spans="8:15" ht="12.75">
      <c r="H153">
        <f t="shared" si="24"/>
        <v>137</v>
      </c>
      <c r="I153">
        <f t="shared" si="25"/>
        <v>14.468483771578851</v>
      </c>
      <c r="J153">
        <f t="shared" si="19"/>
        <v>6.845878210793045E-05</v>
      </c>
      <c r="K153">
        <f t="shared" si="20"/>
        <v>0.13823148517667744</v>
      </c>
      <c r="L153">
        <f t="shared" si="26"/>
        <v>302.9293802719834</v>
      </c>
      <c r="M153">
        <f t="shared" si="21"/>
        <v>0.03440002714678445</v>
      </c>
      <c r="N153">
        <f t="shared" si="22"/>
        <v>0.2488581172575614</v>
      </c>
      <c r="O153">
        <f t="shared" si="23"/>
        <v>41.874378138646755</v>
      </c>
    </row>
    <row r="154" spans="8:15" ht="12.75">
      <c r="H154">
        <f t="shared" si="24"/>
        <v>138</v>
      </c>
      <c r="I154">
        <f t="shared" si="25"/>
        <v>14.56400493307941</v>
      </c>
      <c r="J154">
        <f t="shared" si="19"/>
        <v>6.668036758304106E-05</v>
      </c>
      <c r="K154">
        <f t="shared" si="20"/>
        <v>0.13732486422449464</v>
      </c>
      <c r="L154">
        <f t="shared" si="26"/>
        <v>306.94247317529073</v>
      </c>
      <c r="M154">
        <f t="shared" si="21"/>
        <v>0.033727596823353</v>
      </c>
      <c r="N154">
        <f t="shared" si="22"/>
        <v>0.2456044432581133</v>
      </c>
      <c r="O154">
        <f t="shared" si="23"/>
        <v>42.15083345352738</v>
      </c>
    </row>
    <row r="155" spans="8:15" ht="12.75">
      <c r="H155">
        <f t="shared" si="24"/>
        <v>139</v>
      </c>
      <c r="I155">
        <f t="shared" si="25"/>
        <v>14.65952609457997</v>
      </c>
      <c r="J155">
        <f t="shared" si="19"/>
        <v>6.49593291448518E-05</v>
      </c>
      <c r="K155">
        <f t="shared" si="20"/>
        <v>0.1364300583181509</v>
      </c>
      <c r="L155">
        <f t="shared" si="26"/>
        <v>310.9819734113786</v>
      </c>
      <c r="M155">
        <f t="shared" si="21"/>
        <v>0.033072578589968295</v>
      </c>
      <c r="N155">
        <f t="shared" si="22"/>
        <v>0.24241416442734348</v>
      </c>
      <c r="O155">
        <f t="shared" si="23"/>
        <v>42.42728876840803</v>
      </c>
    </row>
    <row r="156" spans="8:15" ht="12.75">
      <c r="H156">
        <f t="shared" si="24"/>
        <v>140</v>
      </c>
      <c r="I156">
        <f t="shared" si="25"/>
        <v>14.755047256080529</v>
      </c>
      <c r="J156">
        <f t="shared" si="19"/>
        <v>6.329345974244079E-05</v>
      </c>
      <c r="K156">
        <f t="shared" si="20"/>
        <v>0.13554683799306733</v>
      </c>
      <c r="L156">
        <f t="shared" si="26"/>
        <v>315.0478809802467</v>
      </c>
      <c r="M156">
        <f t="shared" si="21"/>
        <v>0.032434412483845494</v>
      </c>
      <c r="N156">
        <f t="shared" si="22"/>
        <v>0.23928564446117428</v>
      </c>
      <c r="O156">
        <f t="shared" si="23"/>
        <v>42.703744083288655</v>
      </c>
    </row>
    <row r="157" spans="8:15" ht="12.75">
      <c r="H157">
        <f t="shared" si="24"/>
        <v>141</v>
      </c>
      <c r="I157">
        <f t="shared" si="25"/>
        <v>14.850568417581089</v>
      </c>
      <c r="J157">
        <f t="shared" si="19"/>
        <v>6.168065073976559E-05</v>
      </c>
      <c r="K157">
        <f t="shared" si="20"/>
        <v>0.1346749796884722</v>
      </c>
      <c r="L157">
        <f t="shared" si="26"/>
        <v>319.14019588189535</v>
      </c>
      <c r="M157">
        <f t="shared" si="21"/>
        <v>0.03181256001364756</v>
      </c>
      <c r="N157">
        <f t="shared" si="22"/>
        <v>0.23621729951053877</v>
      </c>
      <c r="O157">
        <f t="shared" si="23"/>
        <v>42.9801993981693</v>
      </c>
    </row>
    <row r="158" spans="8:15" ht="12.75">
      <c r="H158">
        <f t="shared" si="24"/>
        <v>142</v>
      </c>
      <c r="I158">
        <f t="shared" si="25"/>
        <v>14.946089579081647</v>
      </c>
      <c r="J158">
        <f t="shared" si="19"/>
        <v>6.0118886932110854E-05</v>
      </c>
      <c r="K158">
        <f t="shared" si="20"/>
        <v>0.13381426555874348</v>
      </c>
      <c r="L158">
        <f t="shared" si="26"/>
        <v>323.2589181163242</v>
      </c>
      <c r="M158">
        <f t="shared" si="21"/>
        <v>0.031206503205062505</v>
      </c>
      <c r="N158">
        <f t="shared" si="22"/>
        <v>0.2332075961763813</v>
      </c>
      <c r="O158">
        <f t="shared" si="23"/>
        <v>43.25665471304992</v>
      </c>
    </row>
    <row r="159" spans="8:15" ht="12.75">
      <c r="H159">
        <f t="shared" si="24"/>
        <v>143</v>
      </c>
      <c r="I159">
        <f t="shared" si="25"/>
        <v>15.041610740582207</v>
      </c>
      <c r="J159">
        <f t="shared" si="19"/>
        <v>5.860624184465027E-05</v>
      </c>
      <c r="K159">
        <f t="shared" si="20"/>
        <v>0.13296448329193947</v>
      </c>
      <c r="L159">
        <f t="shared" si="26"/>
        <v>327.40404768353363</v>
      </c>
      <c r="M159">
        <f t="shared" si="21"/>
        <v>0.03061574369456002</v>
      </c>
      <c r="N159">
        <f t="shared" si="22"/>
        <v>0.23025504959350296</v>
      </c>
      <c r="O159">
        <f t="shared" si="23"/>
        <v>43.53311002793056</v>
      </c>
    </row>
    <row r="160" spans="8:15" ht="12.75">
      <c r="H160">
        <f t="shared" si="24"/>
        <v>144</v>
      </c>
      <c r="I160">
        <f t="shared" si="25"/>
        <v>15.137131902082766</v>
      </c>
      <c r="J160">
        <f t="shared" si="19"/>
        <v>5.7140873295489524E-05</v>
      </c>
      <c r="K160">
        <f t="shared" si="20"/>
        <v>0.13212542593520069</v>
      </c>
      <c r="L160">
        <f t="shared" si="26"/>
        <v>331.57558458352344</v>
      </c>
      <c r="M160">
        <f t="shared" si="21"/>
        <v>0.030039801868608527</v>
      </c>
      <c r="N160">
        <f t="shared" si="22"/>
        <v>0.2273582215987798</v>
      </c>
      <c r="O160">
        <f t="shared" si="23"/>
        <v>43.8095653428112</v>
      </c>
    </row>
    <row r="161" spans="8:15" ht="12.75">
      <c r="H161">
        <f t="shared" si="24"/>
        <v>145</v>
      </c>
      <c r="I161">
        <f t="shared" si="25"/>
        <v>15.232653063583324</v>
      </c>
      <c r="J161">
        <f t="shared" si="19"/>
        <v>5.572101920676085E-05</v>
      </c>
      <c r="K161">
        <f t="shared" si="20"/>
        <v>0.13129689172672068</v>
      </c>
      <c r="L161">
        <f t="shared" si="26"/>
        <v>335.7735288162936</v>
      </c>
      <c r="M161">
        <f t="shared" si="21"/>
        <v>0.029478216045802825</v>
      </c>
      <c r="N161">
        <f t="shared" si="22"/>
        <v>0.22451571897953476</v>
      </c>
      <c r="O161">
        <f t="shared" si="23"/>
        <v>44.086020657691826</v>
      </c>
    </row>
    <row r="162" spans="8:15" ht="12.75">
      <c r="H162">
        <f t="shared" si="24"/>
        <v>146</v>
      </c>
      <c r="I162">
        <f t="shared" si="25"/>
        <v>15.328174225083885</v>
      </c>
      <c r="J162">
        <f t="shared" si="19"/>
        <v>5.434499364845668E-05</v>
      </c>
      <c r="K162">
        <f t="shared" si="20"/>
        <v>0.13047868393399964</v>
      </c>
      <c r="L162">
        <f t="shared" si="26"/>
        <v>339.9978803818442</v>
      </c>
      <c r="M162">
        <f t="shared" si="21"/>
        <v>0.028930541699511154</v>
      </c>
      <c r="N162">
        <f t="shared" si="22"/>
        <v>0.2217261917980807</v>
      </c>
      <c r="O162">
        <f t="shared" si="23"/>
        <v>44.36247597257247</v>
      </c>
    </row>
    <row r="163" spans="8:15" ht="12.75">
      <c r="H163">
        <f t="shared" si="24"/>
        <v>147</v>
      </c>
      <c r="I163">
        <f t="shared" si="25"/>
        <v>15.423695386584443</v>
      </c>
      <c r="J163">
        <f t="shared" si="19"/>
        <v>5.3011183100722556E-05</v>
      </c>
      <c r="K163">
        <f t="shared" si="20"/>
        <v>0.12967061069810829</v>
      </c>
      <c r="L163">
        <f t="shared" si="26"/>
        <v>344.2486392801751</v>
      </c>
      <c r="M163">
        <f t="shared" si="21"/>
        <v>0.028396350718796988</v>
      </c>
      <c r="N163">
        <f t="shared" si="22"/>
        <v>0.21898833178867144</v>
      </c>
      <c r="O163">
        <f t="shared" si="23"/>
        <v>44.63893128745309</v>
      </c>
    </row>
    <row r="164" spans="8:15" ht="12.75">
      <c r="H164">
        <f t="shared" si="24"/>
        <v>148</v>
      </c>
      <c r="I164">
        <f t="shared" si="25"/>
        <v>15.519216548085003</v>
      </c>
      <c r="J164">
        <f t="shared" si="19"/>
        <v>5.171804292128712E-05</v>
      </c>
      <c r="K164">
        <f t="shared" si="20"/>
        <v>0.12887248488370312</v>
      </c>
      <c r="L164">
        <f t="shared" si="26"/>
        <v>348.5258055112866</v>
      </c>
      <c r="M164">
        <f t="shared" si="21"/>
        <v>0.027875230705508406</v>
      </c>
      <c r="N164">
        <f t="shared" si="22"/>
        <v>0.21630087082330662</v>
      </c>
      <c r="O164">
        <f t="shared" si="23"/>
        <v>44.91538660233373</v>
      </c>
    </row>
    <row r="165" spans="8:15" ht="12.75">
      <c r="H165">
        <f t="shared" si="24"/>
        <v>149</v>
      </c>
      <c r="I165">
        <f t="shared" si="25"/>
        <v>15.614737709585562</v>
      </c>
      <c r="J165">
        <f t="shared" si="19"/>
        <v>5.046409400559622E-05</v>
      </c>
      <c r="K165">
        <f t="shared" si="20"/>
        <v>0.1280841239345469</v>
      </c>
      <c r="L165">
        <f t="shared" si="26"/>
        <v>352.8293790751782</v>
      </c>
      <c r="M165">
        <f t="shared" si="21"/>
        <v>0.02736678430555619</v>
      </c>
      <c r="N165">
        <f t="shared" si="22"/>
        <v>0.21366257944303124</v>
      </c>
      <c r="O165">
        <f t="shared" si="23"/>
        <v>45.19184191721436</v>
      </c>
    </row>
    <row r="166" spans="8:15" ht="12.75">
      <c r="H166">
        <f t="shared" si="24"/>
        <v>150</v>
      </c>
      <c r="I166">
        <f t="shared" si="25"/>
        <v>15.710258871086122</v>
      </c>
      <c r="J166">
        <f t="shared" si="19"/>
        <v>4.924791962804082E-05</v>
      </c>
      <c r="K166">
        <f t="shared" si="20"/>
        <v>0.1273053497342995</v>
      </c>
      <c r="L166">
        <f t="shared" si="26"/>
        <v>357.1593599718505</v>
      </c>
      <c r="M166">
        <f t="shared" si="21"/>
        <v>0.026870628572521024</v>
      </c>
      <c r="N166">
        <f t="shared" si="22"/>
        <v>0.2110722654515543</v>
      </c>
      <c r="O166">
        <f t="shared" si="23"/>
        <v>45.468297232095</v>
      </c>
    </row>
    <row r="167" spans="8:15" ht="12.75">
      <c r="H167">
        <f t="shared" si="24"/>
        <v>151</v>
      </c>
      <c r="I167">
        <f t="shared" si="25"/>
        <v>15.80578003258668</v>
      </c>
      <c r="J167">
        <f t="shared" si="19"/>
        <v>4.806816245343453E-05</v>
      </c>
      <c r="K167">
        <f t="shared" si="20"/>
        <v>0.12653598847235709</v>
      </c>
      <c r="L167">
        <f t="shared" si="26"/>
        <v>361.515748201303</v>
      </c>
      <c r="M167">
        <f t="shared" si="21"/>
        <v>0.026386394361842244</v>
      </c>
      <c r="N167">
        <f t="shared" si="22"/>
        <v>0.20852877256818195</v>
      </c>
      <c r="O167">
        <f t="shared" si="23"/>
        <v>45.74475254697562</v>
      </c>
    </row>
    <row r="168" spans="8:15" ht="12.75">
      <c r="H168">
        <f t="shared" si="24"/>
        <v>152</v>
      </c>
      <c r="I168">
        <f t="shared" si="25"/>
        <v>15.901301194087239</v>
      </c>
      <c r="J168">
        <f t="shared" si="19"/>
        <v>4.692352170860523E-05</v>
      </c>
      <c r="K168">
        <f t="shared" si="20"/>
        <v>0.12577587051452635</v>
      </c>
      <c r="L168">
        <f t="shared" si="26"/>
        <v>365.89854376353605</v>
      </c>
      <c r="M168">
        <f t="shared" si="21"/>
        <v>0.02591372575394455</v>
      </c>
      <c r="N168">
        <f t="shared" si="22"/>
        <v>0.20603097913722387</v>
      </c>
      <c r="O168">
        <f t="shared" si="23"/>
        <v>46.02120786185626</v>
      </c>
    </row>
    <row r="169" spans="8:15" ht="12.75">
      <c r="H169">
        <f t="shared" si="24"/>
        <v>153</v>
      </c>
      <c r="I169">
        <f t="shared" si="25"/>
        <v>15.996822355587799</v>
      </c>
      <c r="J169">
        <f t="shared" si="19"/>
        <v>4.581275050462647E-05</v>
      </c>
      <c r="K169">
        <f t="shared" si="20"/>
        <v>0.12502483027833253</v>
      </c>
      <c r="L169">
        <f t="shared" si="26"/>
        <v>370.3077466585493</v>
      </c>
      <c r="M169">
        <f t="shared" si="21"/>
        <v>0.025452279504756953</v>
      </c>
      <c r="N169">
        <f t="shared" si="22"/>
        <v>0.20357779689118255</v>
      </c>
      <c r="O169">
        <f t="shared" si="23"/>
        <v>46.29766317673689</v>
      </c>
    </row>
    <row r="170" spans="8:15" ht="12.75">
      <c r="H170">
        <f t="shared" si="24"/>
        <v>154</v>
      </c>
      <c r="I170">
        <f t="shared" si="25"/>
        <v>16.092343517088356</v>
      </c>
      <c r="J170">
        <f t="shared" si="19"/>
        <v>4.4734653300826416E-05</v>
      </c>
      <c r="K170">
        <f t="shared" si="20"/>
        <v>0.12428270611276804</v>
      </c>
      <c r="L170">
        <f t="shared" si="26"/>
        <v>374.743356886343</v>
      </c>
      <c r="M170">
        <f t="shared" si="21"/>
        <v>0.025001724522169422</v>
      </c>
      <c r="N170">
        <f t="shared" si="22"/>
        <v>0.201168169765181</v>
      </c>
      <c r="O170">
        <f t="shared" si="23"/>
        <v>46.57411849161752</v>
      </c>
    </row>
    <row r="171" spans="8:15" ht="12.75">
      <c r="H171">
        <f t="shared" si="24"/>
        <v>155</v>
      </c>
      <c r="I171">
        <f t="shared" si="25"/>
        <v>16.187864678588916</v>
      </c>
      <c r="J171">
        <f t="shared" si="19"/>
        <v>4.368808350228227E-05</v>
      </c>
      <c r="K171">
        <f t="shared" si="20"/>
        <v>0.12354934018229874</v>
      </c>
      <c r="L171">
        <f t="shared" si="26"/>
        <v>379.20537444691723</v>
      </c>
      <c r="M171">
        <f t="shared" si="21"/>
        <v>0.024561741367057556</v>
      </c>
      <c r="N171">
        <f t="shared" si="22"/>
        <v>0.19880107276021364</v>
      </c>
      <c r="O171">
        <f t="shared" si="23"/>
        <v>46.850573806498154</v>
      </c>
    </row>
    <row r="172" spans="8:15" ht="12.75">
      <c r="H172">
        <f t="shared" si="24"/>
        <v>156</v>
      </c>
      <c r="I172">
        <f t="shared" si="25"/>
        <v>16.283385840089476</v>
      </c>
      <c r="J172">
        <f t="shared" si="19"/>
        <v>4.267194118303955E-05</v>
      </c>
      <c r="K172">
        <f t="shared" si="20"/>
        <v>0.12282457835495288</v>
      </c>
      <c r="L172">
        <f t="shared" si="26"/>
        <v>383.6937993402719</v>
      </c>
      <c r="M172">
        <f t="shared" si="21"/>
        <v>0.024132021777586415</v>
      </c>
      <c r="N172">
        <f t="shared" si="22"/>
        <v>0.19647551085294074</v>
      </c>
      <c r="O172">
        <f t="shared" si="23"/>
        <v>47.12702912137879</v>
      </c>
    </row>
    <row r="173" spans="8:15" ht="12.75">
      <c r="H173">
        <f t="shared" si="24"/>
        <v>157</v>
      </c>
      <c r="I173">
        <f t="shared" si="25"/>
        <v>16.378907001590036</v>
      </c>
      <c r="J173">
        <f t="shared" si="19"/>
        <v>4.168517092778727E-05</v>
      </c>
      <c r="K173">
        <f t="shared" si="20"/>
        <v>0.12210827009432579</v>
      </c>
      <c r="L173">
        <f t="shared" si="26"/>
        <v>388.208631566407</v>
      </c>
      <c r="M173">
        <f t="shared" si="21"/>
        <v>0.023712268215578137</v>
      </c>
      <c r="N173">
        <f t="shared" si="22"/>
        <v>0.1941905179498568</v>
      </c>
      <c r="O173">
        <f t="shared" si="23"/>
        <v>47.40348443625943</v>
      </c>
    </row>
    <row r="174" spans="8:15" ht="12.75">
      <c r="H174">
        <f t="shared" si="24"/>
        <v>158</v>
      </c>
      <c r="I174">
        <f t="shared" si="25"/>
        <v>16.474428163090593</v>
      </c>
      <c r="J174">
        <f aca="true" t="shared" si="27" ref="J174:J203">$B$3*I174^(-$B$3-1)</f>
        <v>4.0726759785181326E-05</v>
      </c>
      <c r="K174">
        <f t="shared" si="20"/>
        <v>0.12140026835534189</v>
      </c>
      <c r="L174">
        <f t="shared" si="26"/>
        <v>392.7498711253221</v>
      </c>
      <c r="M174">
        <f t="shared" si="21"/>
        <v>0.023302193433799186</v>
      </c>
      <c r="N174">
        <f t="shared" si="22"/>
        <v>0.19194515588378297</v>
      </c>
      <c r="O174">
        <f t="shared" si="23"/>
        <v>47.67993975114005</v>
      </c>
    </row>
    <row r="175" spans="8:15" ht="12.75">
      <c r="H175">
        <f t="shared" si="24"/>
        <v>159</v>
      </c>
      <c r="I175">
        <f t="shared" si="25"/>
        <v>16.569949324591153</v>
      </c>
      <c r="J175">
        <f t="shared" si="27"/>
        <v>3.979573532643538E-05</v>
      </c>
      <c r="K175">
        <f t="shared" si="20"/>
        <v>0.12070042948362172</v>
      </c>
      <c r="L175">
        <f t="shared" si="26"/>
        <v>397.3175180170181</v>
      </c>
      <c r="M175">
        <f t="shared" si="21"/>
        <v>0.022901520063087974</v>
      </c>
      <c r="N175">
        <f t="shared" si="22"/>
        <v>0.18973851345073767</v>
      </c>
      <c r="O175">
        <f t="shared" si="23"/>
        <v>47.9563950660207</v>
      </c>
    </row>
    <row r="176" spans="8:15" ht="12.75">
      <c r="H176">
        <f t="shared" si="24"/>
        <v>160</v>
      </c>
      <c r="I176">
        <f t="shared" si="25"/>
        <v>16.665470486091714</v>
      </c>
      <c r="J176">
        <f t="shared" si="27"/>
        <v>3.8891163803197796E-05</v>
      </c>
      <c r="K176">
        <f t="shared" si="20"/>
        <v>0.12000861311831035</v>
      </c>
      <c r="L176">
        <f t="shared" si="26"/>
        <v>401.91157224149424</v>
      </c>
      <c r="M176">
        <f t="shared" si="21"/>
        <v>0.02250998021830517</v>
      </c>
      <c r="N176">
        <f t="shared" si="22"/>
        <v>0.18756970548533658</v>
      </c>
      <c r="O176">
        <f t="shared" si="23"/>
        <v>48.232850380901326</v>
      </c>
    </row>
    <row r="177" spans="8:15" ht="12.75">
      <c r="H177">
        <f t="shared" si="24"/>
        <v>161</v>
      </c>
      <c r="I177">
        <f t="shared" si="25"/>
        <v>16.76099164759227</v>
      </c>
      <c r="J177">
        <f t="shared" si="27"/>
        <v>3.801214839910449E-05</v>
      </c>
      <c r="K177">
        <f t="shared" si="20"/>
        <v>0.11932468209822786</v>
      </c>
      <c r="L177">
        <f t="shared" si="26"/>
        <v>406.5320337987507</v>
      </c>
      <c r="M177">
        <f t="shared" si="21"/>
        <v>0.022127315122147058</v>
      </c>
      <c r="N177">
        <f t="shared" si="22"/>
        <v>0.18543787197297448</v>
      </c>
      <c r="O177">
        <f t="shared" si="23"/>
        <v>48.509305695781954</v>
      </c>
    </row>
    <row r="178" spans="8:15" ht="12.75">
      <c r="H178">
        <f t="shared" si="24"/>
        <v>162</v>
      </c>
      <c r="I178">
        <f t="shared" si="25"/>
        <v>16.85651280909283</v>
      </c>
      <c r="J178">
        <f t="shared" si="27"/>
        <v>3.715782756974464E-05</v>
      </c>
      <c r="K178">
        <f t="shared" si="20"/>
        <v>0.11864850237121104</v>
      </c>
      <c r="L178">
        <f t="shared" si="26"/>
        <v>411.1789026887878</v>
      </c>
      <c r="M178">
        <f t="shared" si="21"/>
        <v>0.02175327474591566</v>
      </c>
      <c r="N178">
        <f t="shared" si="22"/>
        <v>0.18334217719712145</v>
      </c>
      <c r="O178">
        <f t="shared" si="23"/>
        <v>48.78576101066259</v>
      </c>
    </row>
    <row r="179" spans="8:15" ht="12.75">
      <c r="H179">
        <f t="shared" si="24"/>
        <v>163</v>
      </c>
      <c r="I179">
        <f t="shared" si="25"/>
        <v>16.95203397059339</v>
      </c>
      <c r="J179">
        <f t="shared" si="27"/>
        <v>3.632737346609998E-05</v>
      </c>
      <c r="K179">
        <f t="shared" si="20"/>
        <v>0.11797994290652025</v>
      </c>
      <c r="L179">
        <f t="shared" si="26"/>
        <v>415.85217891160517</v>
      </c>
      <c r="M179">
        <f t="shared" si="21"/>
        <v>0.021387617466391156</v>
      </c>
      <c r="N179">
        <f t="shared" si="22"/>
        <v>0.18128180892015966</v>
      </c>
      <c r="O179">
        <f t="shared" si="23"/>
        <v>49.062216325543226</v>
      </c>
    </row>
    <row r="180" spans="8:15" ht="12.75">
      <c r="H180">
        <f t="shared" si="24"/>
        <v>164</v>
      </c>
      <c r="I180">
        <f t="shared" si="25"/>
        <v>17.04755513209395</v>
      </c>
      <c r="J180">
        <f t="shared" si="27"/>
        <v>3.5519990436819144E-05</v>
      </c>
      <c r="K180">
        <f t="shared" si="20"/>
        <v>0.1173188756101908</v>
      </c>
      <c r="L180">
        <f t="shared" si="26"/>
        <v>420.55186246720297</v>
      </c>
      <c r="M180">
        <f t="shared" si="21"/>
        <v>0.02103010973799858</v>
      </c>
      <c r="N180">
        <f t="shared" si="22"/>
        <v>0.17925597759625833</v>
      </c>
      <c r="O180">
        <f t="shared" si="23"/>
        <v>49.338671640423854</v>
      </c>
    </row>
    <row r="181" spans="8:15" ht="12.75">
      <c r="H181">
        <f t="shared" si="24"/>
        <v>165</v>
      </c>
      <c r="I181">
        <f t="shared" si="25"/>
        <v>17.143076293594508</v>
      </c>
      <c r="J181">
        <f t="shared" si="27"/>
        <v>3.473491360497174E-05</v>
      </c>
      <c r="K181">
        <f t="shared" si="20"/>
        <v>0.11666517524321454</v>
      </c>
      <c r="L181">
        <f t="shared" si="26"/>
        <v>425.277953355581</v>
      </c>
      <c r="M181">
        <f t="shared" si="21"/>
        <v>0.020680525779506468</v>
      </c>
      <c r="N181">
        <f t="shared" si="22"/>
        <v>0.1772639156148637</v>
      </c>
      <c r="O181">
        <f t="shared" si="23"/>
        <v>49.61512695530448</v>
      </c>
    </row>
    <row r="182" spans="8:15" ht="12.75">
      <c r="H182">
        <f t="shared" si="24"/>
        <v>166</v>
      </c>
      <c r="I182">
        <f t="shared" si="25"/>
        <v>17.238597455095068</v>
      </c>
      <c r="J182">
        <f t="shared" si="27"/>
        <v>3.397140751518913E-05</v>
      </c>
      <c r="K182">
        <f t="shared" si="20"/>
        <v>0.11601871934244144</v>
      </c>
      <c r="L182">
        <f t="shared" si="26"/>
        <v>430.0304515767398</v>
      </c>
      <c r="M182">
        <f t="shared" si="21"/>
        <v>0.020338647274536527</v>
      </c>
      <c r="N182">
        <f t="shared" si="22"/>
        <v>0.1753048765734508</v>
      </c>
      <c r="O182">
        <f t="shared" si="23"/>
        <v>49.891582270185125</v>
      </c>
    </row>
    <row r="183" spans="8:15" ht="12.75">
      <c r="H183">
        <f t="shared" si="24"/>
        <v>167</v>
      </c>
      <c r="I183">
        <f t="shared" si="25"/>
        <v>17.334118616595628</v>
      </c>
      <c r="J183">
        <f t="shared" si="27"/>
        <v>3.3228764847345805E-05</v>
      </c>
      <c r="K183">
        <f t="shared" si="20"/>
        <v>0.11537938814409673</v>
      </c>
      <c r="L183">
        <f t="shared" si="26"/>
        <v>434.80935713067873</v>
      </c>
      <c r="M183">
        <f t="shared" si="21"/>
        <v>0.020004263085203474</v>
      </c>
      <c r="N183">
        <f t="shared" si="22"/>
        <v>0.1733781345782511</v>
      </c>
      <c r="O183">
        <f t="shared" si="23"/>
        <v>50.168037585065754</v>
      </c>
    </row>
    <row r="184" spans="8:15" ht="12.75">
      <c r="H184">
        <f t="shared" si="24"/>
        <v>168</v>
      </c>
      <c r="I184">
        <f t="shared" si="25"/>
        <v>17.42963977809619</v>
      </c>
      <c r="J184">
        <f t="shared" si="27"/>
        <v>3.250630519316399E-05</v>
      </c>
      <c r="K184">
        <f t="shared" si="20"/>
        <v>0.11474706450981265</v>
      </c>
      <c r="L184">
        <f t="shared" si="26"/>
        <v>439.6146700173983</v>
      </c>
      <c r="M184">
        <f t="shared" si="21"/>
        <v>0.019677168978240622</v>
      </c>
      <c r="N184">
        <f t="shared" si="22"/>
        <v>0.17148298357173153</v>
      </c>
      <c r="O184">
        <f t="shared" si="23"/>
        <v>50.4444928999464</v>
      </c>
    </row>
    <row r="185" spans="8:15" ht="12.75">
      <c r="H185">
        <f t="shared" si="24"/>
        <v>169</v>
      </c>
      <c r="I185">
        <f t="shared" si="25"/>
        <v>17.525160939596745</v>
      </c>
      <c r="J185">
        <f t="shared" si="27"/>
        <v>3.18033738923407E-05</v>
      </c>
      <c r="K185">
        <f t="shared" si="20"/>
        <v>0.11412163385507945</v>
      </c>
      <c r="L185">
        <f t="shared" si="26"/>
        <v>444.44639023689797</v>
      </c>
      <c r="M185">
        <f t="shared" si="21"/>
        <v>0.019357167363002335</v>
      </c>
      <c r="N185">
        <f t="shared" si="22"/>
        <v>0.16961873668566274</v>
      </c>
      <c r="O185">
        <f t="shared" si="23"/>
        <v>50.720948214827025</v>
      </c>
    </row>
    <row r="186" spans="8:15" ht="12.75">
      <c r="H186">
        <f t="shared" si="24"/>
        <v>170</v>
      </c>
      <c r="I186">
        <f t="shared" si="25"/>
        <v>17.620682101097305</v>
      </c>
      <c r="J186">
        <f t="shared" si="27"/>
        <v>3.111934092499613E-05</v>
      </c>
      <c r="K186">
        <f t="shared" si="20"/>
        <v>0.11350298408002336</v>
      </c>
      <c r="L186">
        <f t="shared" si="26"/>
        <v>449.3045177891781</v>
      </c>
      <c r="M186">
        <f t="shared" si="21"/>
        <v>0.01904406704076688</v>
      </c>
      <c r="N186">
        <f t="shared" si="22"/>
        <v>0.16778472561866906</v>
      </c>
      <c r="O186">
        <f t="shared" si="23"/>
        <v>50.997403529707654</v>
      </c>
    </row>
    <row r="187" spans="8:15" ht="12.75">
      <c r="H187">
        <f t="shared" si="24"/>
        <v>171</v>
      </c>
      <c r="I187">
        <f t="shared" si="25"/>
        <v>17.716203262597865</v>
      </c>
      <c r="J187">
        <f t="shared" si="27"/>
        <v>3.045359985743201E-05</v>
      </c>
      <c r="K187">
        <f t="shared" si="20"/>
        <v>0.11289100550242413</v>
      </c>
      <c r="L187">
        <f t="shared" si="26"/>
        <v>454.1890526742388</v>
      </c>
      <c r="M187">
        <f t="shared" si="21"/>
        <v>0.018737682964794517</v>
      </c>
      <c r="N187">
        <f t="shared" si="22"/>
        <v>0.16598030003720854</v>
      </c>
      <c r="O187">
        <f t="shared" si="23"/>
        <v>51.2738588445883</v>
      </c>
    </row>
    <row r="188" spans="8:15" ht="12.75">
      <c r="H188">
        <f t="shared" si="24"/>
        <v>172</v>
      </c>
      <c r="I188">
        <f t="shared" si="25"/>
        <v>17.811724424098426</v>
      </c>
      <c r="J188">
        <f t="shared" si="27"/>
        <v>2.980556683836338E-05</v>
      </c>
      <c r="K188">
        <f t="shared" si="20"/>
        <v>0.11228559079288775</v>
      </c>
      <c r="L188">
        <f t="shared" si="26"/>
        <v>459.09999489207985</v>
      </c>
      <c r="M188">
        <f t="shared" si="21"/>
        <v>0.018437836010624178</v>
      </c>
      <c r="N188">
        <f t="shared" si="22"/>
        <v>0.16420482699897807</v>
      </c>
      <c r="O188">
        <f t="shared" si="23"/>
        <v>51.55031415946893</v>
      </c>
    </row>
    <row r="189" spans="8:15" ht="12.75">
      <c r="H189">
        <f t="shared" si="24"/>
        <v>173</v>
      </c>
      <c r="I189">
        <f t="shared" si="25"/>
        <v>17.907245585598982</v>
      </c>
      <c r="J189">
        <f t="shared" si="27"/>
        <v>2.9174679642953403E-05</v>
      </c>
      <c r="K189">
        <f t="shared" si="20"/>
        <v>0.11168663491209398</v>
      </c>
      <c r="L189">
        <f t="shared" si="26"/>
        <v>464.037344442701</v>
      </c>
      <c r="M189">
        <f t="shared" si="21"/>
        <v>0.018144352756120134</v>
      </c>
      <c r="N189">
        <f t="shared" si="22"/>
        <v>0.1624576903977915</v>
      </c>
      <c r="O189">
        <f t="shared" si="23"/>
        <v>51.82676947434955</v>
      </c>
    </row>
    <row r="190" spans="8:15" ht="12.75">
      <c r="H190">
        <f t="shared" si="24"/>
        <v>174</v>
      </c>
      <c r="I190">
        <f t="shared" si="25"/>
        <v>18.002766747099542</v>
      </c>
      <c r="J190">
        <f t="shared" si="27"/>
        <v>2.8560396762134877E-05</v>
      </c>
      <c r="K190">
        <f t="shared" si="20"/>
        <v>0.1110940350500416</v>
      </c>
      <c r="L190">
        <f t="shared" si="26"/>
        <v>469.00110132610286</v>
      </c>
      <c r="M190">
        <f t="shared" si="21"/>
        <v>0.017857065270805383</v>
      </c>
      <c r="N190">
        <f t="shared" si="22"/>
        <v>0.16073829042902063</v>
      </c>
      <c r="O190">
        <f t="shared" si="23"/>
        <v>52.10322478923018</v>
      </c>
    </row>
    <row r="191" spans="8:15" ht="12.75">
      <c r="H191">
        <f t="shared" si="24"/>
        <v>175</v>
      </c>
      <c r="I191">
        <f t="shared" si="25"/>
        <v>18.098287908600103</v>
      </c>
      <c r="J191">
        <f t="shared" si="27"/>
        <v>2.7962196534847452E-05</v>
      </c>
      <c r="K191">
        <f t="shared" si="20"/>
        <v>0.11050769056721782</v>
      </c>
      <c r="L191">
        <f t="shared" si="26"/>
        <v>473.9912655422852</v>
      </c>
      <c r="M191">
        <f t="shared" si="21"/>
        <v>0.01757581091404303</v>
      </c>
      <c r="N191">
        <f t="shared" si="22"/>
        <v>0.15904604307473336</v>
      </c>
      <c r="O191">
        <f t="shared" si="23"/>
        <v>52.379680104110825</v>
      </c>
    </row>
    <row r="192" spans="8:15" ht="12.75">
      <c r="H192">
        <f t="shared" si="24"/>
        <v>176</v>
      </c>
      <c r="I192">
        <f t="shared" si="25"/>
        <v>18.19380907010066</v>
      </c>
      <c r="J192">
        <f t="shared" si="27"/>
        <v>2.7379576320954823E-05</v>
      </c>
      <c r="K192">
        <f t="shared" si="20"/>
        <v>0.10992750293762069</v>
      </c>
      <c r="L192">
        <f t="shared" si="26"/>
        <v>479.0078370912476</v>
      </c>
      <c r="M192">
        <f t="shared" si="21"/>
        <v>0.01730043214164971</v>
      </c>
      <c r="N192">
        <f t="shared" si="22"/>
        <v>0.1573803796077037</v>
      </c>
      <c r="O192">
        <f t="shared" si="23"/>
        <v>52.656135418991454</v>
      </c>
    </row>
    <row r="193" spans="8:15" ht="12.75">
      <c r="H193">
        <f t="shared" si="24"/>
        <v>177</v>
      </c>
      <c r="I193">
        <f t="shared" si="25"/>
        <v>18.28933023160122</v>
      </c>
      <c r="J193">
        <f t="shared" si="27"/>
        <v>2.6812051712734084E-05</v>
      </c>
      <c r="K193">
        <f t="shared" si="20"/>
        <v>0.10935337569356696</v>
      </c>
      <c r="L193">
        <f t="shared" si="26"/>
        <v>484.0508159729906</v>
      </c>
      <c r="M193">
        <f t="shared" si="21"/>
        <v>0.01703077632054681</v>
      </c>
      <c r="N193">
        <f t="shared" si="22"/>
        <v>0.15574074611350747</v>
      </c>
      <c r="O193">
        <f t="shared" si="23"/>
        <v>52.93259073387208</v>
      </c>
    </row>
    <row r="194" spans="8:15" ht="12.75">
      <c r="H194">
        <f t="shared" si="24"/>
        <v>178</v>
      </c>
      <c r="I194">
        <f t="shared" si="25"/>
        <v>18.38485139310178</v>
      </c>
      <c r="J194">
        <f t="shared" si="27"/>
        <v>2.6259155782949048E-05</v>
      </c>
      <c r="K194">
        <f t="shared" si="20"/>
        <v>0.10878521437222084</v>
      </c>
      <c r="L194">
        <f t="shared" si="26"/>
        <v>489.1202021875141</v>
      </c>
      <c r="M194">
        <f t="shared" si="21"/>
        <v>0.016766695551075687</v>
      </c>
      <c r="N194">
        <f t="shared" si="22"/>
        <v>0.15412660302995362</v>
      </c>
      <c r="O194">
        <f t="shared" si="23"/>
        <v>53.209046048752725</v>
      </c>
    </row>
    <row r="195" spans="8:15" ht="12.75">
      <c r="H195">
        <f t="shared" si="24"/>
        <v>179</v>
      </c>
      <c r="I195">
        <f t="shared" si="25"/>
        <v>18.48037255460234</v>
      </c>
      <c r="J195">
        <f t="shared" si="27"/>
        <v>2.572043836763095E-05</v>
      </c>
      <c r="K195">
        <f t="shared" si="20"/>
        <v>0.10822292646378069</v>
      </c>
      <c r="L195">
        <f t="shared" si="26"/>
        <v>494.215995734818</v>
      </c>
      <c r="M195">
        <f t="shared" si="21"/>
        <v>0.016508046496622075</v>
      </c>
      <c r="N195">
        <f t="shared" si="22"/>
        <v>0.15253742470313697</v>
      </c>
      <c r="O195">
        <f t="shared" si="23"/>
        <v>53.48550136363336</v>
      </c>
    </row>
    <row r="196" spans="8:15" ht="12.75">
      <c r="H196">
        <f t="shared" si="24"/>
        <v>180</v>
      </c>
      <c r="I196">
        <f t="shared" si="25"/>
        <v>18.575893716102897</v>
      </c>
      <c r="J196">
        <f t="shared" si="27"/>
        <v>2.5195465381795707E-05</v>
      </c>
      <c r="K196">
        <f t="shared" si="20"/>
        <v>0.1076664213612645</v>
      </c>
      <c r="L196">
        <f t="shared" si="26"/>
        <v>499.3381966149021</v>
      </c>
      <c r="M196">
        <f t="shared" si="21"/>
        <v>0.016254690220213197</v>
      </c>
      <c r="N196">
        <f t="shared" si="22"/>
        <v>0.15097269895942875</v>
      </c>
      <c r="O196">
        <f t="shared" si="23"/>
        <v>53.76195667851399</v>
      </c>
    </row>
    <row r="197" spans="8:15" ht="12.75">
      <c r="H197">
        <f t="shared" si="24"/>
        <v>181</v>
      </c>
      <c r="I197">
        <f t="shared" si="25"/>
        <v>18.671414877603457</v>
      </c>
      <c r="J197">
        <f t="shared" si="27"/>
        <v>2.4683818166425703E-05</v>
      </c>
      <c r="K197">
        <f t="shared" si="20"/>
        <v>0.10711561031183658</v>
      </c>
      <c r="L197">
        <f t="shared" si="26"/>
        <v>504.4868048277668</v>
      </c>
      <c r="M197">
        <f t="shared" si="21"/>
        <v>0.016006492027768212</v>
      </c>
      <c r="N197">
        <f t="shared" si="22"/>
        <v>0.14943192669275626</v>
      </c>
      <c r="O197">
        <f t="shared" si="23"/>
        <v>54.038411993394625</v>
      </c>
    </row>
    <row r="198" spans="8:15" ht="12.75">
      <c r="H198">
        <f t="shared" si="24"/>
        <v>182</v>
      </c>
      <c r="I198">
        <f t="shared" si="25"/>
        <v>18.766936039104017</v>
      </c>
      <c r="J198">
        <f t="shared" si="27"/>
        <v>2.4185092865137075E-05</v>
      </c>
      <c r="K198">
        <f t="shared" si="20"/>
        <v>0.10657040636962097</v>
      </c>
      <c r="L198">
        <f t="shared" si="26"/>
        <v>509.66182037341173</v>
      </c>
      <c r="M198">
        <f t="shared" si="21"/>
        <v>0.01576332131769882</v>
      </c>
      <c r="N198">
        <f t="shared" si="22"/>
        <v>0.14791462146654927</v>
      </c>
      <c r="O198">
        <f t="shared" si="23"/>
        <v>54.314867308275254</v>
      </c>
    </row>
    <row r="199" spans="8:15" ht="12.75">
      <c r="H199">
        <f t="shared" si="24"/>
        <v>183</v>
      </c>
      <c r="I199">
        <f t="shared" si="25"/>
        <v>18.862457200604577</v>
      </c>
      <c r="J199">
        <f t="shared" si="27"/>
        <v>2.369889982904037E-05</v>
      </c>
      <c r="K199">
        <f t="shared" si="20"/>
        <v>0.10603072434994823</v>
      </c>
      <c r="L199">
        <f t="shared" si="26"/>
        <v>514.8632432518372</v>
      </c>
      <c r="M199">
        <f t="shared" si="21"/>
        <v>0.01552505143657196</v>
      </c>
      <c r="N199">
        <f t="shared" si="22"/>
        <v>0.14642030912976162</v>
      </c>
      <c r="O199">
        <f t="shared" si="23"/>
        <v>54.59132262315589</v>
      </c>
    </row>
    <row r="200" spans="8:15" ht="12.75">
      <c r="H200">
        <f t="shared" si="24"/>
        <v>184</v>
      </c>
      <c r="I200">
        <f t="shared" si="25"/>
        <v>18.957978362105134</v>
      </c>
      <c r="J200">
        <f t="shared" si="27"/>
        <v>2.3224863048384955E-05</v>
      </c>
      <c r="K200">
        <f t="shared" si="20"/>
        <v>0.10549648078498576</v>
      </c>
      <c r="L200">
        <f t="shared" si="26"/>
        <v>520.0910734630429</v>
      </c>
      <c r="M200">
        <f t="shared" si="21"/>
        <v>0.015291559540561148</v>
      </c>
      <c r="N200">
        <f t="shared" si="22"/>
        <v>0.14494852744640027</v>
      </c>
      <c r="O200">
        <f t="shared" si="23"/>
        <v>54.867777938036525</v>
      </c>
    </row>
    <row r="201" spans="8:15" ht="12.75">
      <c r="H201">
        <f t="shared" si="24"/>
        <v>185</v>
      </c>
      <c r="I201">
        <f t="shared" si="25"/>
        <v>19.053499523605694</v>
      </c>
      <c r="J201">
        <f t="shared" si="27"/>
        <v>2.2762619609654532E-05</v>
      </c>
      <c r="K201">
        <f t="shared" si="20"/>
        <v>0.10496759388070244</v>
      </c>
      <c r="L201">
        <f t="shared" si="26"/>
        <v>525.3453110070292</v>
      </c>
      <c r="M201">
        <f t="shared" si="21"/>
        <v>0.015062726462426589</v>
      </c>
      <c r="N201">
        <f t="shared" si="22"/>
        <v>0.14349882573802394</v>
      </c>
      <c r="O201">
        <f t="shared" si="23"/>
        <v>55.144233252917154</v>
      </c>
    </row>
    <row r="202" spans="8:15" ht="12.75">
      <c r="H202">
        <f t="shared" si="24"/>
        <v>186</v>
      </c>
      <c r="I202">
        <f t="shared" si="25"/>
        <v>19.149020685106255</v>
      </c>
      <c r="J202">
        <f t="shared" si="27"/>
        <v>2.2311819176853734E-05</v>
      </c>
      <c r="K202">
        <f t="shared" si="20"/>
        <v>0.10444398347512164</v>
      </c>
      <c r="L202">
        <f t="shared" si="26"/>
        <v>530.6259558837958</v>
      </c>
      <c r="M202">
        <f t="shared" si="21"/>
        <v>0.014838436583777152</v>
      </c>
      <c r="N202">
        <f t="shared" si="22"/>
        <v>0.14207076453869302</v>
      </c>
      <c r="O202">
        <f t="shared" si="23"/>
        <v>55.42068856779779</v>
      </c>
    </row>
    <row r="203" spans="8:15" ht="12.75">
      <c r="H203">
        <f t="shared" si="24"/>
        <v>187</v>
      </c>
      <c r="I203">
        <f t="shared" si="25"/>
        <v>19.24454184660681</v>
      </c>
      <c r="J203">
        <f t="shared" si="27"/>
        <v>2.1872123495793866E-05</v>
      </c>
      <c r="K203">
        <f t="shared" si="20"/>
        <v>0.10392557099781718</v>
      </c>
      <c r="L203">
        <f t="shared" si="26"/>
        <v>535.9330080933428</v>
      </c>
      <c r="M203">
        <f t="shared" si="21"/>
        <v>0.014618577712379309</v>
      </c>
      <c r="N203">
        <f t="shared" si="22"/>
        <v>0.14066391526187866</v>
      </c>
      <c r="O203">
        <f t="shared" si="23"/>
        <v>55.697143882678425</v>
      </c>
    </row>
  </sheetData>
  <sheetProtection/>
  <printOptions/>
  <pageMargins left="0.75" right="0.75" top="1" bottom="1" header="0.5" footer="0.5"/>
  <pageSetup orientation="portrait" paperSize="9"/>
  <ignoredErrors>
    <ignoredError sqref="I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0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6.00390625" style="0" customWidth="1"/>
    <col min="15" max="15" width="10.28125" style="0" customWidth="1"/>
    <col min="18" max="18" width="15.7109375" style="0" customWidth="1"/>
  </cols>
  <sheetData>
    <row r="1" spans="1:5" ht="12.75">
      <c r="A1" t="s">
        <v>50</v>
      </c>
      <c r="B1">
        <v>0.5</v>
      </c>
      <c r="C1" t="s">
        <v>53</v>
      </c>
      <c r="D1" t="s">
        <v>10</v>
      </c>
      <c r="E1">
        <f>B2/(1-B2)</f>
        <v>1</v>
      </c>
    </row>
    <row r="2" spans="1:2" ht="12.75">
      <c r="A2" t="s">
        <v>1</v>
      </c>
      <c r="B2">
        <v>0.5</v>
      </c>
    </row>
    <row r="3" spans="1:2" ht="12.75">
      <c r="A3" t="s">
        <v>29</v>
      </c>
      <c r="B3">
        <v>1.1</v>
      </c>
    </row>
    <row r="4" spans="1:2" ht="12.75">
      <c r="A4" t="s">
        <v>11</v>
      </c>
      <c r="B4">
        <v>3</v>
      </c>
    </row>
    <row r="5" spans="1:2" ht="12.75">
      <c r="A5" t="s">
        <v>30</v>
      </c>
      <c r="B5">
        <v>2</v>
      </c>
    </row>
    <row r="6" spans="1:2" ht="12.75">
      <c r="A6" t="s">
        <v>28</v>
      </c>
      <c r="B6">
        <v>3</v>
      </c>
    </row>
    <row r="7" spans="1:5" ht="12.75">
      <c r="A7" t="s">
        <v>3</v>
      </c>
      <c r="B7">
        <v>12</v>
      </c>
      <c r="C7" t="s">
        <v>54</v>
      </c>
      <c r="D7" s="1"/>
      <c r="E7" s="1"/>
    </row>
    <row r="8" spans="1:5" ht="12.75">
      <c r="A8" t="s">
        <v>2</v>
      </c>
      <c r="B8">
        <v>50</v>
      </c>
      <c r="C8" s="1"/>
      <c r="D8" s="1"/>
      <c r="E8" s="1"/>
    </row>
    <row r="9" spans="3:5" ht="12.75">
      <c r="C9" s="1"/>
      <c r="D9" s="1"/>
      <c r="E9" s="1"/>
    </row>
    <row r="10" spans="1:5" ht="12.75">
      <c r="A10" t="s">
        <v>4</v>
      </c>
      <c r="B10">
        <v>1</v>
      </c>
      <c r="C10" s="1"/>
      <c r="D10" s="1"/>
      <c r="E10" s="1"/>
    </row>
    <row r="11" spans="1:5" ht="12.75">
      <c r="A11" t="s">
        <v>5</v>
      </c>
      <c r="B11">
        <v>1</v>
      </c>
      <c r="C11" s="1"/>
      <c r="D11" s="1"/>
      <c r="E11" s="1"/>
    </row>
    <row r="12" spans="3:5" ht="12.75">
      <c r="C12" s="1"/>
      <c r="D12" s="1"/>
      <c r="E12" s="1"/>
    </row>
    <row r="13" spans="1:18" ht="12.75">
      <c r="A13" s="2" t="s">
        <v>48</v>
      </c>
      <c r="C13" s="4">
        <v>1.2</v>
      </c>
      <c r="D13" s="4">
        <v>1</v>
      </c>
      <c r="E13" s="4">
        <v>1.2</v>
      </c>
      <c r="I13" t="s">
        <v>19</v>
      </c>
      <c r="J13" t="s">
        <v>18</v>
      </c>
      <c r="K13" t="s">
        <v>20</v>
      </c>
      <c r="L13" t="s">
        <v>43</v>
      </c>
      <c r="M13" t="s">
        <v>41</v>
      </c>
      <c r="N13" t="s">
        <v>42</v>
      </c>
      <c r="O13" t="s">
        <v>44</v>
      </c>
      <c r="P13" t="s">
        <v>45</v>
      </c>
      <c r="Q13" t="s">
        <v>46</v>
      </c>
      <c r="R13" t="s">
        <v>47</v>
      </c>
    </row>
    <row r="14" spans="1:11" ht="12.75">
      <c r="A14" s="2" t="s">
        <v>49</v>
      </c>
      <c r="B14" s="2"/>
      <c r="C14" s="4">
        <v>3</v>
      </c>
      <c r="D14" s="4">
        <v>3</v>
      </c>
      <c r="E14" s="4">
        <v>2</v>
      </c>
      <c r="H14">
        <f>H15-1</f>
        <v>-4</v>
      </c>
      <c r="I14">
        <f>$I$18+H14/4*($I$18-1)</f>
        <v>1</v>
      </c>
      <c r="J14">
        <f aca="true" t="shared" si="0" ref="J14:J46">$B$4*I14^(-$B$4-1)</f>
        <v>3</v>
      </c>
      <c r="K14">
        <f aca="true" t="shared" si="1" ref="K14:K46">1/($B$2*I14)</f>
        <v>2</v>
      </c>
    </row>
    <row r="15" spans="8:11" ht="12.75">
      <c r="H15">
        <f>H16-1</f>
        <v>-3</v>
      </c>
      <c r="I15">
        <f>$I$18+H15/4*($I$18-1)</f>
        <v>1.1303507949099014</v>
      </c>
      <c r="J15">
        <f t="shared" si="0"/>
        <v>1.8376731860613296</v>
      </c>
      <c r="K15">
        <f t="shared" si="1"/>
        <v>1.7693622272008196</v>
      </c>
    </row>
    <row r="16" spans="1:11" ht="12.75">
      <c r="A16" t="s">
        <v>40</v>
      </c>
      <c r="B16">
        <f>$B5^(1-$B4/$E1)+$B3^(-$B4)*$B6^(1-$B4/$E1)</f>
        <v>0.33347942232239747</v>
      </c>
      <c r="C16">
        <v>0.14286122542295382</v>
      </c>
      <c r="D16">
        <v>0.16203703703703703</v>
      </c>
      <c r="E16">
        <v>0.18528163580246915</v>
      </c>
      <c r="H16">
        <f>H17-1</f>
        <v>-2</v>
      </c>
      <c r="I16">
        <f>$I$18+H16/4*($I$18-1)</f>
        <v>1.260701589819803</v>
      </c>
      <c r="J16">
        <f t="shared" si="0"/>
        <v>1.1876050965949587</v>
      </c>
      <c r="K16">
        <f t="shared" si="1"/>
        <v>1.5864182421518702</v>
      </c>
    </row>
    <row r="17" spans="1:11" ht="12.75">
      <c r="A17" t="s">
        <v>31</v>
      </c>
      <c r="B17">
        <f>($B4*(1-$B2)-$B2)*$B1*B8*$B5^(-$B4/$E1)/(($B4-$B1*$B2)*$B7*B16)</f>
        <v>0.2839664559734652</v>
      </c>
      <c r="C17">
        <v>0.26249249849969997</v>
      </c>
      <c r="D17">
        <v>0.23142857142857146</v>
      </c>
      <c r="E17">
        <v>0.20239458615304526</v>
      </c>
      <c r="H17">
        <f>H18-1</f>
        <v>-1</v>
      </c>
      <c r="I17">
        <f>$I$18+H17/4*($I$18-1)</f>
        <v>1.3910523847297047</v>
      </c>
      <c r="J17">
        <f t="shared" si="0"/>
        <v>0.8012117584010265</v>
      </c>
      <c r="K17">
        <f t="shared" si="1"/>
        <v>1.437760376212302</v>
      </c>
    </row>
    <row r="18" spans="1:16" ht="12.75">
      <c r="A18" t="s">
        <v>51</v>
      </c>
      <c r="B18">
        <f>$B7*B17</f>
        <v>3.4075974716815827</v>
      </c>
      <c r="C18">
        <v>2.6249249849969996</v>
      </c>
      <c r="D18">
        <v>2.3142857142857145</v>
      </c>
      <c r="E18">
        <v>2.0239458615304526</v>
      </c>
      <c r="H18">
        <v>0</v>
      </c>
      <c r="I18">
        <f>B19</f>
        <v>1.5214031796396061</v>
      </c>
      <c r="J18">
        <f t="shared" si="0"/>
        <v>0.5599432019868631</v>
      </c>
      <c r="K18">
        <f t="shared" si="1"/>
        <v>1.3145759301448057</v>
      </c>
      <c r="L18">
        <f aca="true" t="shared" si="2" ref="L18:L49">$B$1*($B$8+$B$21)/(K18^(1/(1-$B$2))*$B$22)</f>
        <v>3.0428063592792114</v>
      </c>
      <c r="P18">
        <f aca="true" t="shared" si="3" ref="P18:P50">K18*L18</f>
        <v>3.999999999999999</v>
      </c>
    </row>
    <row r="19" spans="1:22" ht="12.75">
      <c r="A19" t="s">
        <v>32</v>
      </c>
      <c r="B19">
        <f>B17^(-1/$B$4)</f>
        <v>1.5214031796396061</v>
      </c>
      <c r="C19" s="4">
        <v>1.397078392550584</v>
      </c>
      <c r="D19" s="4">
        <v>1.44176924235737</v>
      </c>
      <c r="E19" s="4">
        <v>1.4909060502236544</v>
      </c>
      <c r="H19">
        <f>H18+1</f>
        <v>1</v>
      </c>
      <c r="I19">
        <f aca="true" t="shared" si="4" ref="I19:I25">$I$18+H19/8*(I$26-$I$18)</f>
        <v>1.6450171879853241</v>
      </c>
      <c r="J19">
        <f t="shared" si="0"/>
        <v>0.4096750303461747</v>
      </c>
      <c r="K19">
        <f t="shared" si="1"/>
        <v>1.2157927677639822</v>
      </c>
      <c r="L19">
        <f t="shared" si="2"/>
        <v>3.5573496690182624</v>
      </c>
      <c r="P19">
        <f t="shared" si="3"/>
        <v>4.324999999999999</v>
      </c>
      <c r="T19">
        <f>$I$18</f>
        <v>1.5214031796396061</v>
      </c>
      <c r="U19">
        <v>0</v>
      </c>
      <c r="V19">
        <v>0</v>
      </c>
    </row>
    <row r="20" spans="1:22" ht="12.75">
      <c r="A20" t="s">
        <v>33</v>
      </c>
      <c r="B20">
        <f>$B3*($B6/$B5)^(1/$E1)*B19</f>
        <v>2.51031524640535</v>
      </c>
      <c r="C20" s="4">
        <v>2.514741106591051</v>
      </c>
      <c r="D20" s="4">
        <v>2.162653863536055</v>
      </c>
      <c r="E20" s="4">
        <v>1.7890872602683852</v>
      </c>
      <c r="H20">
        <f aca="true" t="shared" si="5" ref="H20:H25">H19+1</f>
        <v>2</v>
      </c>
      <c r="I20">
        <f t="shared" si="4"/>
        <v>1.7686311963310422</v>
      </c>
      <c r="J20">
        <f t="shared" si="0"/>
        <v>0.30659998565316215</v>
      </c>
      <c r="K20">
        <f t="shared" si="1"/>
        <v>1.1308180044256393</v>
      </c>
      <c r="L20">
        <f t="shared" si="2"/>
        <v>4.1120675314696715</v>
      </c>
      <c r="P20">
        <f t="shared" si="3"/>
        <v>4.649999999999999</v>
      </c>
      <c r="T20">
        <f>$I$18</f>
        <v>1.5214031796396061</v>
      </c>
      <c r="U20">
        <f>B4/4</f>
        <v>0.75</v>
      </c>
      <c r="V20">
        <v>10</v>
      </c>
    </row>
    <row r="21" spans="1:22" ht="12.75">
      <c r="A21" t="s">
        <v>7</v>
      </c>
      <c r="B21">
        <f>$B2*$B1*$B8/($B4-$B2*$B1)</f>
        <v>4.545454545454546</v>
      </c>
      <c r="C21">
        <v>2</v>
      </c>
      <c r="D21">
        <v>2</v>
      </c>
      <c r="E21">
        <v>2</v>
      </c>
      <c r="H21">
        <f t="shared" si="5"/>
        <v>3</v>
      </c>
      <c r="I21">
        <f t="shared" si="4"/>
        <v>1.8922452046767602</v>
      </c>
      <c r="J21">
        <f t="shared" si="0"/>
        <v>0.23399770686774873</v>
      </c>
      <c r="K21">
        <f t="shared" si="1"/>
        <v>1.0569454714732105</v>
      </c>
      <c r="L21">
        <f t="shared" si="2"/>
        <v>4.70695994663344</v>
      </c>
      <c r="P21">
        <f t="shared" si="3"/>
        <v>4.975</v>
      </c>
      <c r="T21">
        <f>$I$18</f>
        <v>1.5214031796396061</v>
      </c>
      <c r="U21">
        <f>B4/2</f>
        <v>1.5</v>
      </c>
      <c r="V21">
        <v>20</v>
      </c>
    </row>
    <row r="22" spans="1:22" ht="12.75">
      <c r="A22" t="s">
        <v>14</v>
      </c>
      <c r="B22">
        <f>$B7*$B2^$E1*(1-$B2)*$B4*(B19^($E1-$B4)+$B3^(-$E1)*B20^($E1-$B4))/($B4*(1-$B2)-$B2)</f>
        <v>5.186601748771386</v>
      </c>
      <c r="C22">
        <v>2.7941567851011686</v>
      </c>
      <c r="D22">
        <v>2.8835384847147414</v>
      </c>
      <c r="E22">
        <v>2.981812100447309</v>
      </c>
      <c r="H22">
        <f t="shared" si="5"/>
        <v>4</v>
      </c>
      <c r="I22">
        <f t="shared" si="4"/>
        <v>2.015859213022478</v>
      </c>
      <c r="J22">
        <f t="shared" si="0"/>
        <v>0.18166884846264372</v>
      </c>
      <c r="K22">
        <f t="shared" si="1"/>
        <v>0.9921327774677778</v>
      </c>
      <c r="L22">
        <f t="shared" si="2"/>
        <v>5.342026914509566</v>
      </c>
      <c r="P22">
        <f t="shared" si="3"/>
        <v>5.299999999999999</v>
      </c>
      <c r="T22">
        <f>$I$18</f>
        <v>1.5214031796396061</v>
      </c>
      <c r="U22">
        <f>3*B4/4</f>
        <v>2.25</v>
      </c>
      <c r="V22">
        <v>30</v>
      </c>
    </row>
    <row r="23" spans="1:22" ht="12.75">
      <c r="A23" t="s">
        <v>9</v>
      </c>
      <c r="B23">
        <f>B22^(-1/$E1)</f>
        <v>0.19280446975457144</v>
      </c>
      <c r="C23">
        <v>0.3578897237736045</v>
      </c>
      <c r="D23">
        <v>0.3467961344372092</v>
      </c>
      <c r="E23">
        <v>0.33536653763326923</v>
      </c>
      <c r="H23">
        <f t="shared" si="5"/>
        <v>5</v>
      </c>
      <c r="I23">
        <f t="shared" si="4"/>
        <v>2.1394732213681964</v>
      </c>
      <c r="J23">
        <f t="shared" si="0"/>
        <v>0.1431837836833596</v>
      </c>
      <c r="K23">
        <f t="shared" si="1"/>
        <v>0.934809550325195</v>
      </c>
      <c r="L23">
        <f t="shared" si="2"/>
        <v>6.017268435098051</v>
      </c>
      <c r="P23">
        <f t="shared" si="3"/>
        <v>5.624999999999999</v>
      </c>
      <c r="T23">
        <f>$I$18</f>
        <v>1.5214031796396061</v>
      </c>
      <c r="U23">
        <f>B4</f>
        <v>3</v>
      </c>
      <c r="V23">
        <v>40</v>
      </c>
    </row>
    <row r="24" spans="1:16" ht="12.75">
      <c r="A24" t="s">
        <v>8</v>
      </c>
      <c r="B24">
        <f>(1-$B1)*($B8+B21)</f>
        <v>27.272727272727273</v>
      </c>
      <c r="C24">
        <v>16</v>
      </c>
      <c r="D24">
        <v>16</v>
      </c>
      <c r="E24">
        <v>16</v>
      </c>
      <c r="H24">
        <f t="shared" si="5"/>
        <v>6</v>
      </c>
      <c r="I24">
        <f t="shared" si="4"/>
        <v>2.263087229713914</v>
      </c>
      <c r="J24">
        <f t="shared" si="0"/>
        <v>0.11437104226063532</v>
      </c>
      <c r="K24">
        <f t="shared" si="1"/>
        <v>0.8837485244670962</v>
      </c>
      <c r="L24">
        <f t="shared" si="2"/>
        <v>6.732684508398894</v>
      </c>
      <c r="P24">
        <f t="shared" si="3"/>
        <v>5.95</v>
      </c>
    </row>
    <row r="25" spans="1:21" ht="12.75">
      <c r="A25" t="s">
        <v>15</v>
      </c>
      <c r="B25">
        <f>1/$B2</f>
        <v>2</v>
      </c>
      <c r="C25">
        <v>2</v>
      </c>
      <c r="D25">
        <v>2</v>
      </c>
      <c r="E25">
        <v>2</v>
      </c>
      <c r="H25">
        <f t="shared" si="5"/>
        <v>7</v>
      </c>
      <c r="I25">
        <f t="shared" si="4"/>
        <v>2.386701238059632</v>
      </c>
      <c r="J25">
        <f t="shared" si="0"/>
        <v>0.09245470583742013</v>
      </c>
      <c r="K25">
        <f t="shared" si="1"/>
        <v>0.8379766885385216</v>
      </c>
      <c r="L25">
        <f t="shared" si="2"/>
        <v>7.488275134412093</v>
      </c>
      <c r="P25">
        <f t="shared" si="3"/>
        <v>6.274999999999999</v>
      </c>
      <c r="T25">
        <f>B20</f>
        <v>2.51031524640535</v>
      </c>
      <c r="U25">
        <v>0</v>
      </c>
    </row>
    <row r="26" spans="1:21" ht="12.75">
      <c r="A26" t="s">
        <v>16</v>
      </c>
      <c r="B26">
        <f>$B1*($B8+B21)/(B25^(1/(1-$B2))*B22)</f>
        <v>1.3145759301448052</v>
      </c>
      <c r="C26">
        <v>1.431558895094418</v>
      </c>
      <c r="D26">
        <v>1.3871845377488368</v>
      </c>
      <c r="E26">
        <v>1.341466150533077</v>
      </c>
      <c r="I26">
        <f>B20</f>
        <v>2.51031524640535</v>
      </c>
      <c r="J26">
        <f t="shared" si="0"/>
        <v>0.07554543035994647</v>
      </c>
      <c r="K26">
        <f t="shared" si="1"/>
        <v>0.7967126849362458</v>
      </c>
      <c r="L26">
        <f t="shared" si="2"/>
        <v>8.284040313137654</v>
      </c>
      <c r="M26">
        <f>$B$3*K26</f>
        <v>0.8763839534298704</v>
      </c>
      <c r="N26">
        <f>$B$1*($B$8+$B$21)/(M26^(1/(1-$B$2))*$B$22)</f>
        <v>6.846314308378226</v>
      </c>
      <c r="O26">
        <f aca="true" t="shared" si="6" ref="O26:O82">L26+N26</f>
        <v>15.13035462151588</v>
      </c>
      <c r="P26">
        <f t="shared" si="3"/>
        <v>6.599999999999999</v>
      </c>
      <c r="Q26">
        <f aca="true" t="shared" si="7" ref="Q26:Q82">$K26*N26</f>
        <v>5.454545454545453</v>
      </c>
      <c r="R26">
        <f aca="true" t="shared" si="8" ref="R26:R81">$K26*O26</f>
        <v>12.054545454545451</v>
      </c>
      <c r="T26">
        <f>T25</f>
        <v>2.51031524640535</v>
      </c>
      <c r="U26">
        <f>B$4/4</f>
        <v>0.75</v>
      </c>
    </row>
    <row r="27" spans="1:21" ht="12.75">
      <c r="A27" t="s">
        <v>17</v>
      </c>
      <c r="B27">
        <f>B25*B26-B26-$B5</f>
        <v>-0.6854240698551948</v>
      </c>
      <c r="C27">
        <v>-0.568441104905582</v>
      </c>
      <c r="D27">
        <v>-0.6128154622511632</v>
      </c>
      <c r="E27">
        <v>-0.6585338494669231</v>
      </c>
      <c r="H27">
        <f>H25+1</f>
        <v>8</v>
      </c>
      <c r="I27">
        <f>$I$18+H27/8*($I$26-$I$18)</f>
        <v>2.51031524640535</v>
      </c>
      <c r="J27">
        <f t="shared" si="0"/>
        <v>0.07554543035994647</v>
      </c>
      <c r="K27">
        <f t="shared" si="1"/>
        <v>0.7967126849362458</v>
      </c>
      <c r="L27">
        <f t="shared" si="2"/>
        <v>8.284040313137654</v>
      </c>
      <c r="M27">
        <f>$B$3*K27</f>
        <v>0.8763839534298704</v>
      </c>
      <c r="N27">
        <f>$B$1*($B$8+$B$21)/(M27^(1/(1-$B$2))*$B$22)</f>
        <v>6.846314308378226</v>
      </c>
      <c r="O27">
        <f t="shared" si="6"/>
        <v>15.13035462151588</v>
      </c>
      <c r="P27">
        <f t="shared" si="3"/>
        <v>6.599999999999999</v>
      </c>
      <c r="Q27">
        <f t="shared" si="7"/>
        <v>5.454545454545453</v>
      </c>
      <c r="R27">
        <f t="shared" si="8"/>
        <v>12.054545454545451</v>
      </c>
      <c r="T27">
        <f>T26</f>
        <v>2.51031524640535</v>
      </c>
      <c r="U27">
        <f>B$4/2</f>
        <v>1.5</v>
      </c>
    </row>
    <row r="28" spans="1:21" ht="12.75">
      <c r="A28" t="s">
        <v>34</v>
      </c>
      <c r="B28">
        <f>1/($B2*B19)</f>
        <v>1.3145759301448057</v>
      </c>
      <c r="C28">
        <v>1.4315588950944182</v>
      </c>
      <c r="D28">
        <v>1.3871845377488374</v>
      </c>
      <c r="E28">
        <v>1.341466150533077</v>
      </c>
      <c r="H28">
        <f aca="true" t="shared" si="9" ref="H28:H51">H27+1</f>
        <v>9</v>
      </c>
      <c r="I28">
        <f>$I$18+H28/8*($I$26-$I$18)</f>
        <v>2.6339292547510684</v>
      </c>
      <c r="J28">
        <f t="shared" si="0"/>
        <v>0.06233110567713067</v>
      </c>
      <c r="K28">
        <f t="shared" si="1"/>
        <v>0.7593218369067468</v>
      </c>
      <c r="L28">
        <f t="shared" si="2"/>
        <v>9.119980044575573</v>
      </c>
      <c r="M28">
        <f aca="true" t="shared" si="10" ref="M28:M91">$B$3*K28</f>
        <v>0.8352540205974216</v>
      </c>
      <c r="N28">
        <f aca="true" t="shared" si="11" ref="N28:N91">$B$1*($B$8+$B$21)/(M28^(1/(1-$B$2))*$B$22)</f>
        <v>7.537173590558324</v>
      </c>
      <c r="O28">
        <f t="shared" si="6"/>
        <v>16.6571536351339</v>
      </c>
      <c r="P28">
        <f t="shared" si="3"/>
        <v>6.924999999999999</v>
      </c>
      <c r="Q28">
        <f t="shared" si="7"/>
        <v>5.723140495867767</v>
      </c>
      <c r="R28">
        <f t="shared" si="8"/>
        <v>12.648140495867766</v>
      </c>
      <c r="T28">
        <f>T27</f>
        <v>2.51031524640535</v>
      </c>
      <c r="U28">
        <f>3*B$4/4</f>
        <v>2.25</v>
      </c>
    </row>
    <row r="29" spans="1:21" ht="12.75">
      <c r="A29" t="s">
        <v>35</v>
      </c>
      <c r="B29">
        <f>$B1*($B8+B21)/(B28^(1/(1-$B2))*B22)</f>
        <v>3.0428063592792114</v>
      </c>
      <c r="C29">
        <v>2.7941567851011677</v>
      </c>
      <c r="D29">
        <v>2.883538484714739</v>
      </c>
      <c r="E29">
        <v>2.981812100447309</v>
      </c>
      <c r="H29">
        <f t="shared" si="9"/>
        <v>10</v>
      </c>
      <c r="I29">
        <f aca="true" t="shared" si="12" ref="I29:I92">$I$18+H29/8*($I$26-$I$18)</f>
        <v>2.757543263096786</v>
      </c>
      <c r="J29">
        <f t="shared" si="0"/>
        <v>0.05188381659539992</v>
      </c>
      <c r="K29">
        <f t="shared" si="1"/>
        <v>0.7252832718040306</v>
      </c>
      <c r="L29">
        <f t="shared" si="2"/>
        <v>9.996094328725848</v>
      </c>
      <c r="M29">
        <f t="shared" si="10"/>
        <v>0.7978115989844338</v>
      </c>
      <c r="N29">
        <f t="shared" si="11"/>
        <v>8.261234982418056</v>
      </c>
      <c r="O29">
        <f t="shared" si="6"/>
        <v>18.257329311143906</v>
      </c>
      <c r="P29">
        <f t="shared" si="3"/>
        <v>7.249999999999998</v>
      </c>
      <c r="Q29">
        <f t="shared" si="7"/>
        <v>5.991735537190081</v>
      </c>
      <c r="R29">
        <f t="shared" si="8"/>
        <v>13.241735537190081</v>
      </c>
      <c r="T29">
        <f>T28</f>
        <v>2.51031524640535</v>
      </c>
      <c r="U29">
        <f>B$4</f>
        <v>3</v>
      </c>
    </row>
    <row r="30" spans="1:21" ht="12.75">
      <c r="A30" t="s">
        <v>36</v>
      </c>
      <c r="B30">
        <f>B28*B29-B29/B19-$B5</f>
        <v>0</v>
      </c>
      <c r="C30">
        <v>0</v>
      </c>
      <c r="D30">
        <v>0</v>
      </c>
      <c r="E30">
        <v>0</v>
      </c>
      <c r="H30">
        <f t="shared" si="9"/>
        <v>11</v>
      </c>
      <c r="I30">
        <f t="shared" si="12"/>
        <v>2.881157271442504</v>
      </c>
      <c r="J30">
        <f t="shared" si="0"/>
        <v>0.04353648805952904</v>
      </c>
      <c r="K30">
        <f t="shared" si="1"/>
        <v>0.6941655076672241</v>
      </c>
      <c r="L30">
        <f t="shared" si="2"/>
        <v>10.912383165588484</v>
      </c>
      <c r="M30">
        <f t="shared" si="10"/>
        <v>0.7635820584339466</v>
      </c>
      <c r="N30">
        <f t="shared" si="11"/>
        <v>9.018498483957421</v>
      </c>
      <c r="O30">
        <f t="shared" si="6"/>
        <v>19.930881649545903</v>
      </c>
      <c r="P30">
        <f t="shared" si="3"/>
        <v>7.574999999999999</v>
      </c>
      <c r="Q30">
        <f t="shared" si="7"/>
        <v>6.260330578512394</v>
      </c>
      <c r="R30">
        <f t="shared" si="8"/>
        <v>13.835330578512393</v>
      </c>
      <c r="T30">
        <f>T29</f>
        <v>2.51031524640535</v>
      </c>
      <c r="U30">
        <f>B8/4</f>
        <v>12.5</v>
      </c>
    </row>
    <row r="31" spans="1:18" ht="12.75">
      <c r="A31" t="s">
        <v>38</v>
      </c>
      <c r="B31">
        <f>$B3/($B2*B20)</f>
        <v>0.8763839534298704</v>
      </c>
      <c r="C31" s="4">
        <v>0.9543725967296123</v>
      </c>
      <c r="D31" s="4">
        <v>0.9247896918325584</v>
      </c>
      <c r="E31" s="4">
        <v>1.341466150533077</v>
      </c>
      <c r="H31">
        <f t="shared" si="9"/>
        <v>12</v>
      </c>
      <c r="I31">
        <f t="shared" si="12"/>
        <v>3.0047712797882222</v>
      </c>
      <c r="J31">
        <f t="shared" si="0"/>
        <v>0.03680235214623479</v>
      </c>
      <c r="K31">
        <f t="shared" si="1"/>
        <v>0.6656080658961041</v>
      </c>
      <c r="L31">
        <f t="shared" si="2"/>
        <v>11.868846555163476</v>
      </c>
      <c r="M31">
        <f t="shared" si="10"/>
        <v>0.7321688724857146</v>
      </c>
      <c r="N31">
        <f t="shared" si="11"/>
        <v>9.808964095176425</v>
      </c>
      <c r="O31">
        <f t="shared" si="6"/>
        <v>21.6778106503399</v>
      </c>
      <c r="P31">
        <f t="shared" si="3"/>
        <v>7.899999999999999</v>
      </c>
      <c r="Q31">
        <f t="shared" si="7"/>
        <v>6.528925619834709</v>
      </c>
      <c r="R31">
        <f t="shared" si="8"/>
        <v>14.428925619834708</v>
      </c>
    </row>
    <row r="32" spans="1:18" ht="12.75">
      <c r="A32" t="s">
        <v>37</v>
      </c>
      <c r="B32">
        <f>$B1*($B8+B21)/(B31^(1/(1-$B2))*B22)</f>
        <v>6.846314308378226</v>
      </c>
      <c r="C32" s="4">
        <v>6.286852766477625</v>
      </c>
      <c r="D32" s="4">
        <v>6.487961590608161</v>
      </c>
      <c r="E32" s="4">
        <v>2.981812100447309</v>
      </c>
      <c r="H32">
        <f t="shared" si="9"/>
        <v>13</v>
      </c>
      <c r="I32">
        <f t="shared" si="12"/>
        <v>3.1283852881339405</v>
      </c>
      <c r="J32">
        <f t="shared" si="0"/>
        <v>0.031321338655212985</v>
      </c>
      <c r="K32">
        <f t="shared" si="1"/>
        <v>0.6393074432315163</v>
      </c>
      <c r="L32">
        <f t="shared" si="2"/>
        <v>12.86548449745083</v>
      </c>
      <c r="M32">
        <f t="shared" si="10"/>
        <v>0.703238187554668</v>
      </c>
      <c r="N32">
        <f t="shared" si="11"/>
        <v>10.632631816075063</v>
      </c>
      <c r="O32">
        <f t="shared" si="6"/>
        <v>23.49811631352589</v>
      </c>
      <c r="P32">
        <f t="shared" si="3"/>
        <v>8.225</v>
      </c>
      <c r="Q32">
        <f t="shared" si="7"/>
        <v>6.797520661157023</v>
      </c>
      <c r="R32">
        <f t="shared" si="8"/>
        <v>15.02252066115702</v>
      </c>
    </row>
    <row r="33" spans="1:18" ht="12.75">
      <c r="A33" t="s">
        <v>39</v>
      </c>
      <c r="B33">
        <f>B31*B32-$B3*B32/B20-$B6</f>
        <v>0</v>
      </c>
      <c r="C33">
        <v>0</v>
      </c>
      <c r="D33">
        <v>0</v>
      </c>
      <c r="E33">
        <v>0</v>
      </c>
      <c r="H33">
        <f t="shared" si="9"/>
        <v>14</v>
      </c>
      <c r="I33">
        <f t="shared" si="12"/>
        <v>3.2519992964796582</v>
      </c>
      <c r="J33">
        <f t="shared" si="0"/>
        <v>0.026823749386760562</v>
      </c>
      <c r="K33">
        <f t="shared" si="1"/>
        <v>0.615006283108681</v>
      </c>
      <c r="L33">
        <f t="shared" si="2"/>
        <v>13.902296992450536</v>
      </c>
      <c r="M33">
        <f t="shared" si="10"/>
        <v>0.6765069114195491</v>
      </c>
      <c r="N33">
        <f t="shared" si="11"/>
        <v>11.489501646653336</v>
      </c>
      <c r="O33">
        <f t="shared" si="6"/>
        <v>25.39179863910387</v>
      </c>
      <c r="P33">
        <f t="shared" si="3"/>
        <v>8.549999999999999</v>
      </c>
      <c r="Q33">
        <f t="shared" si="7"/>
        <v>7.066115702479338</v>
      </c>
      <c r="R33">
        <f t="shared" si="8"/>
        <v>15.616115702479336</v>
      </c>
    </row>
    <row r="34" spans="8:18" ht="12.75">
      <c r="H34">
        <f t="shared" si="9"/>
        <v>15</v>
      </c>
      <c r="I34">
        <f t="shared" si="12"/>
        <v>3.375613304825376</v>
      </c>
      <c r="J34">
        <f t="shared" si="0"/>
        <v>0.02310524057682673</v>
      </c>
      <c r="K34">
        <f t="shared" si="1"/>
        <v>0.5924849262624476</v>
      </c>
      <c r="L34">
        <f t="shared" si="2"/>
        <v>14.979284040162602</v>
      </c>
      <c r="M34">
        <f t="shared" si="10"/>
        <v>0.6517334188886924</v>
      </c>
      <c r="N34">
        <f t="shared" si="11"/>
        <v>12.37957358691124</v>
      </c>
      <c r="O34">
        <f t="shared" si="6"/>
        <v>27.358857627073842</v>
      </c>
      <c r="P34">
        <f t="shared" si="3"/>
        <v>8.874999999999998</v>
      </c>
      <c r="Q34">
        <f t="shared" si="7"/>
        <v>7.334710743801651</v>
      </c>
      <c r="R34">
        <f t="shared" si="8"/>
        <v>16.209710743801647</v>
      </c>
    </row>
    <row r="35" spans="8:18" ht="12.75">
      <c r="H35">
        <f t="shared" si="9"/>
        <v>16</v>
      </c>
      <c r="I35">
        <f t="shared" si="12"/>
        <v>3.4992273131710943</v>
      </c>
      <c r="J35">
        <f t="shared" si="0"/>
        <v>0.020009333942734017</v>
      </c>
      <c r="K35">
        <f t="shared" si="1"/>
        <v>0.571554752236872</v>
      </c>
      <c r="L35">
        <f t="shared" si="2"/>
        <v>16.096445640587028</v>
      </c>
      <c r="M35">
        <f t="shared" si="10"/>
        <v>0.6287102274605593</v>
      </c>
      <c r="N35">
        <f t="shared" si="11"/>
        <v>13.302847636848782</v>
      </c>
      <c r="O35">
        <f t="shared" si="6"/>
        <v>29.39929327743581</v>
      </c>
      <c r="P35">
        <f t="shared" si="3"/>
        <v>9.199999999999998</v>
      </c>
      <c r="Q35">
        <f t="shared" si="7"/>
        <v>7.603305785123964</v>
      </c>
      <c r="R35">
        <f t="shared" si="8"/>
        <v>16.80330578512396</v>
      </c>
    </row>
    <row r="36" spans="8:18" ht="12.75">
      <c r="H36">
        <f t="shared" si="9"/>
        <v>17</v>
      </c>
      <c r="I36">
        <f t="shared" si="12"/>
        <v>3.622841321516812</v>
      </c>
      <c r="J36">
        <f t="shared" si="0"/>
        <v>0.01741502107516527</v>
      </c>
      <c r="K36">
        <f t="shared" si="1"/>
        <v>0.552052884050312</v>
      </c>
      <c r="L36">
        <f t="shared" si="2"/>
        <v>17.253781793723817</v>
      </c>
      <c r="M36">
        <f t="shared" si="10"/>
        <v>0.6072581724553433</v>
      </c>
      <c r="N36">
        <f t="shared" si="11"/>
        <v>14.259323796465962</v>
      </c>
      <c r="O36">
        <f t="shared" si="6"/>
        <v>31.51310559018978</v>
      </c>
      <c r="P36">
        <f t="shared" si="3"/>
        <v>9.525</v>
      </c>
      <c r="Q36">
        <f t="shared" si="7"/>
        <v>7.8719008264462795</v>
      </c>
      <c r="R36">
        <f t="shared" si="8"/>
        <v>17.39690082644628</v>
      </c>
    </row>
    <row r="37" spans="8:18" ht="12.75">
      <c r="H37">
        <f t="shared" si="9"/>
        <v>18</v>
      </c>
      <c r="I37">
        <f t="shared" si="12"/>
        <v>3.7464553298625303</v>
      </c>
      <c r="J37">
        <f t="shared" si="0"/>
        <v>0.015227865062018758</v>
      </c>
      <c r="K37">
        <f t="shared" si="1"/>
        <v>0.5338379411755555</v>
      </c>
      <c r="L37">
        <f t="shared" si="2"/>
        <v>18.45129249957296</v>
      </c>
      <c r="M37">
        <f t="shared" si="10"/>
        <v>0.5872217352931111</v>
      </c>
      <c r="N37">
        <f t="shared" si="11"/>
        <v>15.249002065762777</v>
      </c>
      <c r="O37">
        <f t="shared" si="6"/>
        <v>33.70029456533574</v>
      </c>
      <c r="P37">
        <f t="shared" si="3"/>
        <v>9.85</v>
      </c>
      <c r="Q37">
        <f t="shared" si="7"/>
        <v>8.140495867768594</v>
      </c>
      <c r="R37">
        <f t="shared" si="8"/>
        <v>17.990495867768594</v>
      </c>
    </row>
    <row r="38" spans="8:18" ht="12.75">
      <c r="H38">
        <f t="shared" si="9"/>
        <v>19</v>
      </c>
      <c r="I38">
        <f t="shared" si="12"/>
        <v>3.8700693382082485</v>
      </c>
      <c r="J38">
        <f t="shared" si="0"/>
        <v>0.013373536586825566</v>
      </c>
      <c r="K38">
        <f t="shared" si="1"/>
        <v>0.5167866064451324</v>
      </c>
      <c r="L38">
        <f t="shared" si="2"/>
        <v>19.68897775813446</v>
      </c>
      <c r="M38">
        <f t="shared" si="10"/>
        <v>0.5684652670896457</v>
      </c>
      <c r="N38">
        <f t="shared" si="11"/>
        <v>16.27188244473922</v>
      </c>
      <c r="O38">
        <f t="shared" si="6"/>
        <v>35.960860202873675</v>
      </c>
      <c r="P38">
        <f t="shared" si="3"/>
        <v>10.174999999999999</v>
      </c>
      <c r="Q38">
        <f t="shared" si="7"/>
        <v>8.409090909090907</v>
      </c>
      <c r="R38">
        <f t="shared" si="8"/>
        <v>18.584090909090904</v>
      </c>
    </row>
    <row r="39" spans="8:18" ht="12.75">
      <c r="H39">
        <f t="shared" si="9"/>
        <v>20</v>
      </c>
      <c r="I39">
        <f t="shared" si="12"/>
        <v>3.9936833465539663</v>
      </c>
      <c r="J39">
        <f t="shared" si="0"/>
        <v>0.01179306644524756</v>
      </c>
      <c r="K39">
        <f t="shared" si="1"/>
        <v>0.5007908305313545</v>
      </c>
      <c r="L39">
        <f t="shared" si="2"/>
        <v>20.966837569408316</v>
      </c>
      <c r="M39">
        <f t="shared" si="10"/>
        <v>0.55086991358449</v>
      </c>
      <c r="N39">
        <f t="shared" si="11"/>
        <v>17.327964933395304</v>
      </c>
      <c r="O39">
        <f t="shared" si="6"/>
        <v>38.29480250280362</v>
      </c>
      <c r="P39">
        <f t="shared" si="3"/>
        <v>10.499999999999998</v>
      </c>
      <c r="Q39">
        <f t="shared" si="7"/>
        <v>8.677685950413222</v>
      </c>
      <c r="R39">
        <f t="shared" si="8"/>
        <v>19.17768595041322</v>
      </c>
    </row>
    <row r="40" spans="8:18" ht="12.75">
      <c r="H40">
        <f t="shared" si="9"/>
        <v>21</v>
      </c>
      <c r="I40">
        <f t="shared" si="12"/>
        <v>4.117297354899684</v>
      </c>
      <c r="J40">
        <f t="shared" si="0"/>
        <v>0.010439322675114313</v>
      </c>
      <c r="K40">
        <f t="shared" si="1"/>
        <v>0.4857555400073185</v>
      </c>
      <c r="L40">
        <f t="shared" si="2"/>
        <v>22.28487193339453</v>
      </c>
      <c r="M40">
        <f t="shared" si="10"/>
        <v>0.5343310940080505</v>
      </c>
      <c r="N40">
        <f t="shared" si="11"/>
        <v>18.41724953173101</v>
      </c>
      <c r="O40">
        <f t="shared" si="6"/>
        <v>40.70212146512554</v>
      </c>
      <c r="P40">
        <f t="shared" si="3"/>
        <v>10.824999999999996</v>
      </c>
      <c r="Q40">
        <f t="shared" si="7"/>
        <v>8.94628099173553</v>
      </c>
      <c r="R40">
        <f t="shared" si="8"/>
        <v>19.77128099173553</v>
      </c>
    </row>
    <row r="41" spans="8:18" ht="12.75">
      <c r="H41">
        <f t="shared" si="9"/>
        <v>22</v>
      </c>
      <c r="I41">
        <f t="shared" si="12"/>
        <v>4.240911363245402</v>
      </c>
      <c r="J41">
        <f t="shared" si="0"/>
        <v>0.009274371157058418</v>
      </c>
      <c r="K41">
        <f t="shared" si="1"/>
        <v>0.47159674624028897</v>
      </c>
      <c r="L41">
        <f t="shared" si="2"/>
        <v>23.643080850093117</v>
      </c>
      <c r="M41">
        <f t="shared" si="10"/>
        <v>0.518756420864318</v>
      </c>
      <c r="N41">
        <f t="shared" si="11"/>
        <v>19.539736239746368</v>
      </c>
      <c r="O41">
        <f t="shared" si="6"/>
        <v>43.18281708983949</v>
      </c>
      <c r="P41">
        <f t="shared" si="3"/>
        <v>11.149999999999999</v>
      </c>
      <c r="Q41">
        <f t="shared" si="7"/>
        <v>9.214876033057847</v>
      </c>
      <c r="R41">
        <f t="shared" si="8"/>
        <v>20.364876033057847</v>
      </c>
    </row>
    <row r="42" spans="8:18" ht="12.75">
      <c r="H42">
        <f t="shared" si="9"/>
        <v>23</v>
      </c>
      <c r="I42">
        <f t="shared" si="12"/>
        <v>4.364525371591121</v>
      </c>
      <c r="J42">
        <f t="shared" si="0"/>
        <v>0.0082674802273151</v>
      </c>
      <c r="K42">
        <f t="shared" si="1"/>
        <v>0.45823997564960534</v>
      </c>
      <c r="L42">
        <f t="shared" si="2"/>
        <v>25.041464319504055</v>
      </c>
      <c r="M42">
        <f t="shared" si="10"/>
        <v>0.5040639732145659</v>
      </c>
      <c r="N42">
        <f t="shared" si="11"/>
        <v>20.69542505744137</v>
      </c>
      <c r="O42">
        <f t="shared" si="6"/>
        <v>45.73688937694543</v>
      </c>
      <c r="P42">
        <f t="shared" si="3"/>
        <v>11.475</v>
      </c>
      <c r="Q42">
        <f t="shared" si="7"/>
        <v>9.483471074380166</v>
      </c>
      <c r="R42">
        <f t="shared" si="8"/>
        <v>20.958471074380167</v>
      </c>
    </row>
    <row r="43" spans="8:18" ht="12.75">
      <c r="H43">
        <f t="shared" si="9"/>
        <v>24</v>
      </c>
      <c r="I43">
        <f t="shared" si="12"/>
        <v>4.488139379936838</v>
      </c>
      <c r="J43">
        <f t="shared" si="0"/>
        <v>0.007393599342125575</v>
      </c>
      <c r="K43">
        <f t="shared" si="1"/>
        <v>0.44561895937112056</v>
      </c>
      <c r="L43">
        <f t="shared" si="2"/>
        <v>26.48002234162734</v>
      </c>
      <c r="M43">
        <f t="shared" si="10"/>
        <v>0.49018085530823263</v>
      </c>
      <c r="N43">
        <f t="shared" si="11"/>
        <v>21.884315984815977</v>
      </c>
      <c r="O43">
        <f t="shared" si="6"/>
        <v>48.36433832644332</v>
      </c>
      <c r="P43">
        <f t="shared" si="3"/>
        <v>11.799999999999999</v>
      </c>
      <c r="Q43">
        <f t="shared" si="7"/>
        <v>9.752066115702474</v>
      </c>
      <c r="R43">
        <f t="shared" si="8"/>
        <v>21.552066115702473</v>
      </c>
    </row>
    <row r="44" spans="8:18" ht="12.75">
      <c r="H44">
        <f t="shared" si="9"/>
        <v>25</v>
      </c>
      <c r="I44">
        <f t="shared" si="12"/>
        <v>4.6117533882825565</v>
      </c>
      <c r="J44">
        <f t="shared" si="0"/>
        <v>0.006632189896205943</v>
      </c>
      <c r="K44">
        <f t="shared" si="1"/>
        <v>0.4336745336560183</v>
      </c>
      <c r="L44">
        <f t="shared" si="2"/>
        <v>27.958754916462993</v>
      </c>
      <c r="M44">
        <f t="shared" si="10"/>
        <v>0.4770419870216202</v>
      </c>
      <c r="N44">
        <f t="shared" si="11"/>
        <v>23.10640902187024</v>
      </c>
      <c r="O44">
        <f t="shared" si="6"/>
        <v>51.06516393833323</v>
      </c>
      <c r="P44">
        <f t="shared" si="3"/>
        <v>12.124999999999998</v>
      </c>
      <c r="Q44">
        <f t="shared" si="7"/>
        <v>10.02066115702479</v>
      </c>
      <c r="R44">
        <f t="shared" si="8"/>
        <v>22.145661157024787</v>
      </c>
    </row>
    <row r="45" spans="8:18" ht="12.75">
      <c r="H45">
        <f t="shared" si="9"/>
        <v>26</v>
      </c>
      <c r="I45">
        <f t="shared" si="12"/>
        <v>4.735367396628274</v>
      </c>
      <c r="J45">
        <f t="shared" si="0"/>
        <v>0.005966319907322342</v>
      </c>
      <c r="K45">
        <f t="shared" si="1"/>
        <v>0.4223537124963231</v>
      </c>
      <c r="L45">
        <f t="shared" si="2"/>
        <v>29.477662044010998</v>
      </c>
      <c r="M45">
        <f t="shared" si="10"/>
        <v>0.4645890837459554</v>
      </c>
      <c r="N45">
        <f t="shared" si="11"/>
        <v>24.361704168604128</v>
      </c>
      <c r="O45">
        <f t="shared" si="6"/>
        <v>53.839366212615126</v>
      </c>
      <c r="P45">
        <f t="shared" si="3"/>
        <v>12.449999999999996</v>
      </c>
      <c r="Q45">
        <f t="shared" si="7"/>
        <v>10.289256198347104</v>
      </c>
      <c r="R45">
        <f t="shared" si="8"/>
        <v>22.7392561983471</v>
      </c>
    </row>
    <row r="46" spans="8:18" ht="12.75">
      <c r="H46">
        <f t="shared" si="9"/>
        <v>27</v>
      </c>
      <c r="I46">
        <f t="shared" si="12"/>
        <v>4.858981404973992</v>
      </c>
      <c r="J46">
        <f t="shared" si="0"/>
        <v>0.0053819580279781554</v>
      </c>
      <c r="K46">
        <f t="shared" si="1"/>
        <v>0.41160890180659276</v>
      </c>
      <c r="L46">
        <f t="shared" si="2"/>
        <v>31.036743724271368</v>
      </c>
      <c r="M46">
        <f t="shared" si="10"/>
        <v>0.4527697919872521</v>
      </c>
      <c r="N46">
        <f t="shared" si="11"/>
        <v>25.650201425017652</v>
      </c>
      <c r="O46">
        <f t="shared" si="6"/>
        <v>56.686945149289016</v>
      </c>
      <c r="P46">
        <f t="shared" si="3"/>
        <v>12.774999999999997</v>
      </c>
      <c r="Q46">
        <f t="shared" si="7"/>
        <v>10.557851239669416</v>
      </c>
      <c r="R46">
        <f t="shared" si="8"/>
        <v>23.332851239669413</v>
      </c>
    </row>
    <row r="47" spans="8:18" ht="12.75">
      <c r="H47">
        <f t="shared" si="9"/>
        <v>28</v>
      </c>
      <c r="I47">
        <f t="shared" si="12"/>
        <v>4.982595413319711</v>
      </c>
      <c r="J47">
        <f aca="true" t="shared" si="13" ref="J47:J78">$B$4*I47^(-$B$4-1)</f>
        <v>0.004867419292402352</v>
      </c>
      <c r="K47">
        <f aca="true" t="shared" si="14" ref="K47:K78">1/($B$2*I47)</f>
        <v>0.4013972305785665</v>
      </c>
      <c r="L47">
        <f t="shared" si="2"/>
        <v>32.6359999572441</v>
      </c>
      <c r="M47">
        <f t="shared" si="10"/>
        <v>0.4415369536364232</v>
      </c>
      <c r="N47">
        <f t="shared" si="11"/>
        <v>26.97190079111083</v>
      </c>
      <c r="O47">
        <f t="shared" si="6"/>
        <v>59.607900748354936</v>
      </c>
      <c r="P47">
        <f t="shared" si="3"/>
        <v>13.099999999999998</v>
      </c>
      <c r="Q47">
        <f t="shared" si="7"/>
        <v>10.826446280991735</v>
      </c>
      <c r="R47">
        <f t="shared" si="8"/>
        <v>23.926446280991733</v>
      </c>
    </row>
    <row r="48" spans="8:18" ht="12.75">
      <c r="H48">
        <f t="shared" si="9"/>
        <v>29</v>
      </c>
      <c r="I48">
        <f t="shared" si="12"/>
        <v>5.106209421665428</v>
      </c>
      <c r="J48">
        <f t="shared" si="13"/>
        <v>0.004412927213347495</v>
      </c>
      <c r="K48">
        <f t="shared" si="14"/>
        <v>0.3916799791865343</v>
      </c>
      <c r="L48">
        <f t="shared" si="2"/>
        <v>34.27543074292917</v>
      </c>
      <c r="M48">
        <f t="shared" si="10"/>
        <v>0.43084797710518774</v>
      </c>
      <c r="N48">
        <f t="shared" si="11"/>
        <v>28.32680226688361</v>
      </c>
      <c r="O48">
        <f t="shared" si="6"/>
        <v>62.60223300981278</v>
      </c>
      <c r="P48">
        <f t="shared" si="3"/>
        <v>13.424999999999994</v>
      </c>
      <c r="Q48">
        <f t="shared" si="7"/>
        <v>11.095041322314046</v>
      </c>
      <c r="R48">
        <f t="shared" si="8"/>
        <v>24.52004132231404</v>
      </c>
    </row>
    <row r="49" spans="8:18" ht="12.75">
      <c r="H49">
        <f t="shared" si="9"/>
        <v>30</v>
      </c>
      <c r="I49">
        <f t="shared" si="12"/>
        <v>5.229823430011146</v>
      </c>
      <c r="J49">
        <f t="shared" si="13"/>
        <v>0.004010265712496255</v>
      </c>
      <c r="K49">
        <f t="shared" si="14"/>
        <v>0.382422088769398</v>
      </c>
      <c r="L49">
        <f t="shared" si="2"/>
        <v>35.955036081326625</v>
      </c>
      <c r="M49">
        <f t="shared" si="10"/>
        <v>0.42066429764633784</v>
      </c>
      <c r="N49">
        <f t="shared" si="11"/>
        <v>29.714905852336045</v>
      </c>
      <c r="O49">
        <f t="shared" si="6"/>
        <v>65.66994193366267</v>
      </c>
      <c r="P49">
        <f t="shared" si="3"/>
        <v>13.749999999999998</v>
      </c>
      <c r="Q49">
        <f t="shared" si="7"/>
        <v>11.363636363636358</v>
      </c>
      <c r="R49">
        <f t="shared" si="8"/>
        <v>25.113636363636356</v>
      </c>
    </row>
    <row r="50" spans="8:18" ht="12.75">
      <c r="H50">
        <f t="shared" si="9"/>
        <v>31</v>
      </c>
      <c r="I50">
        <f t="shared" si="12"/>
        <v>5.353437438356865</v>
      </c>
      <c r="J50">
        <f t="shared" si="13"/>
        <v>0.003652500866722642</v>
      </c>
      <c r="K50">
        <f t="shared" si="14"/>
        <v>0.3735917385846694</v>
      </c>
      <c r="L50">
        <f aca="true" t="shared" si="15" ref="L50:L81">$B$1*($B$8+$B$21)/(K50^(1/(1-$B$2))*$B$22)</f>
        <v>37.67481597243644</v>
      </c>
      <c r="M50">
        <f t="shared" si="10"/>
        <v>0.41095091244313636</v>
      </c>
      <c r="N50">
        <f t="shared" si="11"/>
        <v>31.136211547468122</v>
      </c>
      <c r="O50">
        <f t="shared" si="6"/>
        <v>68.81102751990457</v>
      </c>
      <c r="P50">
        <f t="shared" si="3"/>
        <v>14.075000000000001</v>
      </c>
      <c r="Q50">
        <f t="shared" si="7"/>
        <v>11.632231404958674</v>
      </c>
      <c r="R50">
        <f t="shared" si="8"/>
        <v>25.70723140495868</v>
      </c>
    </row>
    <row r="51" spans="8:18" ht="12.75">
      <c r="H51">
        <f t="shared" si="9"/>
        <v>32</v>
      </c>
      <c r="I51">
        <f t="shared" si="12"/>
        <v>5.477051446702582</v>
      </c>
      <c r="J51">
        <f t="shared" si="13"/>
        <v>0.003333757251579308</v>
      </c>
      <c r="K51">
        <f t="shared" si="14"/>
        <v>0.36515998059577937</v>
      </c>
      <c r="L51">
        <f t="shared" si="15"/>
        <v>39.43477041625857</v>
      </c>
      <c r="M51">
        <f t="shared" si="10"/>
        <v>0.4016759786553573</v>
      </c>
      <c r="N51">
        <f t="shared" si="11"/>
        <v>32.59071935227981</v>
      </c>
      <c r="O51">
        <f t="shared" si="6"/>
        <v>72.02548976853839</v>
      </c>
      <c r="P51">
        <f aca="true" t="shared" si="16" ref="P51:P82">K51*L51</f>
        <v>14.399999999999995</v>
      </c>
      <c r="Q51">
        <f t="shared" si="7"/>
        <v>11.900826446280988</v>
      </c>
      <c r="R51">
        <f t="shared" si="8"/>
        <v>26.300826446280986</v>
      </c>
    </row>
    <row r="52" spans="8:18" ht="12.75">
      <c r="H52">
        <f aca="true" t="shared" si="17" ref="H52:H83">H51+1</f>
        <v>33</v>
      </c>
      <c r="I52">
        <f t="shared" si="12"/>
        <v>5.600665455048301</v>
      </c>
      <c r="J52">
        <f t="shared" si="13"/>
        <v>0.0030490372342638406</v>
      </c>
      <c r="K52">
        <f t="shared" si="14"/>
        <v>0.35710042245020185</v>
      </c>
      <c r="L52">
        <f t="shared" si="15"/>
        <v>41.23489941279311</v>
      </c>
      <c r="M52">
        <f t="shared" si="10"/>
        <v>0.3928104646952221</v>
      </c>
      <c r="N52">
        <f t="shared" si="11"/>
        <v>34.07842926677115</v>
      </c>
      <c r="O52">
        <f t="shared" si="6"/>
        <v>75.31332867956426</v>
      </c>
      <c r="P52">
        <f t="shared" si="16"/>
        <v>14.725</v>
      </c>
      <c r="Q52">
        <f t="shared" si="7"/>
        <v>12.169421487603302</v>
      </c>
      <c r="R52">
        <f t="shared" si="8"/>
        <v>26.894421487603303</v>
      </c>
    </row>
    <row r="53" spans="8:18" ht="12.75">
      <c r="H53">
        <f t="shared" si="17"/>
        <v>34</v>
      </c>
      <c r="I53">
        <f t="shared" si="12"/>
        <v>5.7242794633940175</v>
      </c>
      <c r="J53">
        <f t="shared" si="13"/>
        <v>0.0027940742443478073</v>
      </c>
      <c r="K53">
        <f t="shared" si="14"/>
        <v>0.3493889515335032</v>
      </c>
      <c r="L53">
        <f t="shared" si="15"/>
        <v>43.07520296203997</v>
      </c>
      <c r="M53">
        <f t="shared" si="10"/>
        <v>0.38432784668685355</v>
      </c>
      <c r="N53">
        <f t="shared" si="11"/>
        <v>35.599341290942114</v>
      </c>
      <c r="O53">
        <f t="shared" si="6"/>
        <v>78.67454425298209</v>
      </c>
      <c r="P53">
        <f t="shared" si="16"/>
        <v>15.049999999999995</v>
      </c>
      <c r="Q53">
        <f t="shared" si="7"/>
        <v>12.438016528925614</v>
      </c>
      <c r="R53">
        <f t="shared" si="8"/>
        <v>27.48801652892561</v>
      </c>
    </row>
    <row r="54" spans="8:18" ht="12.75">
      <c r="H54">
        <f t="shared" si="17"/>
        <v>35</v>
      </c>
      <c r="I54">
        <f t="shared" si="12"/>
        <v>5.847893471739736</v>
      </c>
      <c r="J54">
        <f t="shared" si="13"/>
        <v>0.002565213069672235</v>
      </c>
      <c r="K54">
        <f t="shared" si="14"/>
        <v>0.34200349402141283</v>
      </c>
      <c r="L54">
        <f t="shared" si="15"/>
        <v>44.955681063999215</v>
      </c>
      <c r="M54">
        <f t="shared" si="10"/>
        <v>0.3762038434235542</v>
      </c>
      <c r="N54">
        <f t="shared" si="11"/>
        <v>37.15345542479273</v>
      </c>
      <c r="O54">
        <f t="shared" si="6"/>
        <v>82.10913648879195</v>
      </c>
      <c r="P54">
        <f t="shared" si="16"/>
        <v>15.374999999999998</v>
      </c>
      <c r="Q54">
        <f t="shared" si="7"/>
        <v>12.70661157024793</v>
      </c>
      <c r="R54">
        <f t="shared" si="8"/>
        <v>28.081611570247926</v>
      </c>
    </row>
    <row r="55" spans="8:18" ht="12.75">
      <c r="H55">
        <f t="shared" si="17"/>
        <v>36</v>
      </c>
      <c r="I55">
        <f t="shared" si="12"/>
        <v>5.971507480085455</v>
      </c>
      <c r="J55">
        <f t="shared" si="13"/>
        <v>0.002359311758199764</v>
      </c>
      <c r="K55">
        <f t="shared" si="14"/>
        <v>0.33492380385854914</v>
      </c>
      <c r="L55">
        <f t="shared" si="15"/>
        <v>46.876333718670814</v>
      </c>
      <c r="M55">
        <f t="shared" si="10"/>
        <v>0.3684161842444041</v>
      </c>
      <c r="N55">
        <f t="shared" si="11"/>
        <v>38.74077166832298</v>
      </c>
      <c r="O55">
        <f t="shared" si="6"/>
        <v>85.61710538699379</v>
      </c>
      <c r="P55">
        <f t="shared" si="16"/>
        <v>15.699999999999998</v>
      </c>
      <c r="Q55">
        <f t="shared" si="7"/>
        <v>12.975206611570243</v>
      </c>
      <c r="R55">
        <f t="shared" si="8"/>
        <v>28.67520661157024</v>
      </c>
    </row>
    <row r="56" spans="8:18" ht="12.75">
      <c r="H56">
        <f t="shared" si="17"/>
        <v>37</v>
      </c>
      <c r="I56">
        <f t="shared" si="12"/>
        <v>6.095121488431172</v>
      </c>
      <c r="J56">
        <f t="shared" si="13"/>
        <v>0.00217366087835555</v>
      </c>
      <c r="K56">
        <f t="shared" si="14"/>
        <v>0.3281312774152401</v>
      </c>
      <c r="L56">
        <f t="shared" si="15"/>
        <v>48.83716092605474</v>
      </c>
      <c r="M56">
        <f t="shared" si="10"/>
        <v>0.3609444051567642</v>
      </c>
      <c r="N56">
        <f t="shared" si="11"/>
        <v>40.36129002153283</v>
      </c>
      <c r="O56">
        <f t="shared" si="6"/>
        <v>89.19845094758757</v>
      </c>
      <c r="P56">
        <f t="shared" si="16"/>
        <v>16.024999999999995</v>
      </c>
      <c r="Q56">
        <f t="shared" si="7"/>
        <v>13.243801652892552</v>
      </c>
      <c r="R56">
        <f t="shared" si="8"/>
        <v>29.268801652892545</v>
      </c>
    </row>
    <row r="57" spans="8:18" ht="12.75">
      <c r="H57">
        <f t="shared" si="17"/>
        <v>38</v>
      </c>
      <c r="I57">
        <f t="shared" si="12"/>
        <v>6.21873549677689</v>
      </c>
      <c r="J57">
        <f t="shared" si="13"/>
        <v>0.0020059167910978517</v>
      </c>
      <c r="K57">
        <f t="shared" si="14"/>
        <v>0.3216087902494937</v>
      </c>
      <c r="L57">
        <f t="shared" si="15"/>
        <v>50.83816268615108</v>
      </c>
      <c r="M57">
        <f t="shared" si="10"/>
        <v>0.3537696692744431</v>
      </c>
      <c r="N57">
        <f t="shared" si="11"/>
        <v>42.01501048442237</v>
      </c>
      <c r="O57">
        <f t="shared" si="6"/>
        <v>92.85317317057346</v>
      </c>
      <c r="P57">
        <f t="shared" si="16"/>
        <v>16.349999999999998</v>
      </c>
      <c r="Q57">
        <f t="shared" si="7"/>
        <v>13.512396694214871</v>
      </c>
      <c r="R57">
        <f t="shared" si="8"/>
        <v>29.862396694214873</v>
      </c>
    </row>
    <row r="58" spans="8:18" ht="12.75">
      <c r="H58">
        <f t="shared" si="17"/>
        <v>39</v>
      </c>
      <c r="I58">
        <f t="shared" si="12"/>
        <v>6.342349505122609</v>
      </c>
      <c r="J58">
        <f t="shared" si="13"/>
        <v>0.0018540462832608482</v>
      </c>
      <c r="K58">
        <f t="shared" si="14"/>
        <v>0.3153405529582742</v>
      </c>
      <c r="L58">
        <f t="shared" si="15"/>
        <v>52.87933899895974</v>
      </c>
      <c r="M58">
        <f t="shared" si="10"/>
        <v>0.3468746082541016</v>
      </c>
      <c r="N58">
        <f t="shared" si="11"/>
        <v>43.70193305699152</v>
      </c>
      <c r="O58">
        <f t="shared" si="6"/>
        <v>96.58127205595126</v>
      </c>
      <c r="P58">
        <f t="shared" si="16"/>
        <v>16.674999999999997</v>
      </c>
      <c r="Q58">
        <f t="shared" si="7"/>
        <v>13.780991735537187</v>
      </c>
      <c r="R58">
        <f t="shared" si="8"/>
        <v>30.455991735537186</v>
      </c>
    </row>
    <row r="59" spans="8:18" ht="12.75">
      <c r="H59">
        <f t="shared" si="17"/>
        <v>40</v>
      </c>
      <c r="I59">
        <f t="shared" si="12"/>
        <v>6.465963513468326</v>
      </c>
      <c r="J59">
        <f t="shared" si="13"/>
        <v>0.0017162804529236597</v>
      </c>
      <c r="K59">
        <f t="shared" si="14"/>
        <v>0.30931198356348366</v>
      </c>
      <c r="L59">
        <f t="shared" si="15"/>
        <v>54.96068986448076</v>
      </c>
      <c r="M59">
        <f t="shared" si="10"/>
        <v>0.34024318191983205</v>
      </c>
      <c r="N59">
        <f t="shared" si="11"/>
        <v>45.422057739240294</v>
      </c>
      <c r="O59">
        <f t="shared" si="6"/>
        <v>100.38274760372106</v>
      </c>
      <c r="P59">
        <f t="shared" si="16"/>
        <v>16.999999999999996</v>
      </c>
      <c r="Q59">
        <f t="shared" si="7"/>
        <v>14.049586776859499</v>
      </c>
      <c r="R59">
        <f t="shared" si="8"/>
        <v>31.049586776859496</v>
      </c>
    </row>
    <row r="60" spans="8:18" ht="12.75">
      <c r="H60">
        <f t="shared" si="17"/>
        <v>41</v>
      </c>
      <c r="I60">
        <f t="shared" si="12"/>
        <v>6.589577521814045</v>
      </c>
      <c r="J60">
        <f t="shared" si="13"/>
        <v>0.00159107616041845</v>
      </c>
      <c r="K60">
        <f t="shared" si="14"/>
        <v>0.30350959426142693</v>
      </c>
      <c r="L60">
        <f t="shared" si="15"/>
        <v>57.08221528271416</v>
      </c>
      <c r="M60">
        <f t="shared" si="10"/>
        <v>0.33386055368756967</v>
      </c>
      <c r="N60">
        <f t="shared" si="11"/>
        <v>47.17538453116872</v>
      </c>
      <c r="O60">
        <f t="shared" si="6"/>
        <v>104.25759981388288</v>
      </c>
      <c r="P60">
        <f t="shared" si="16"/>
        <v>17.325</v>
      </c>
      <c r="Q60">
        <f t="shared" si="7"/>
        <v>14.318181818181813</v>
      </c>
      <c r="R60">
        <f t="shared" si="8"/>
        <v>31.643181818181812</v>
      </c>
    </row>
    <row r="61" spans="8:18" ht="12.75">
      <c r="H61">
        <f t="shared" si="17"/>
        <v>42</v>
      </c>
      <c r="I61">
        <f t="shared" si="12"/>
        <v>6.7131915301597616</v>
      </c>
      <c r="J61">
        <f t="shared" si="13"/>
        <v>0.0014770836906310013</v>
      </c>
      <c r="K61">
        <f t="shared" si="14"/>
        <v>0.2979208906843752</v>
      </c>
      <c r="L61">
        <f t="shared" si="15"/>
        <v>59.24391525365989</v>
      </c>
      <c r="M61">
        <f t="shared" si="10"/>
        <v>0.32771297975281277</v>
      </c>
      <c r="N61">
        <f t="shared" si="11"/>
        <v>48.961913432776754</v>
      </c>
      <c r="O61">
        <f t="shared" si="6"/>
        <v>108.20582868643665</v>
      </c>
      <c r="P61">
        <f t="shared" si="16"/>
        <v>17.65</v>
      </c>
      <c r="Q61">
        <f t="shared" si="7"/>
        <v>14.586776859504125</v>
      </c>
      <c r="R61">
        <f t="shared" si="8"/>
        <v>32.236776859504126</v>
      </c>
    </row>
    <row r="62" spans="8:18" ht="12.75">
      <c r="H62">
        <f t="shared" si="17"/>
        <v>43</v>
      </c>
      <c r="I62">
        <f t="shared" si="12"/>
        <v>6.83680553850548</v>
      </c>
      <c r="J62">
        <f t="shared" si="13"/>
        <v>0.0013731195342267465</v>
      </c>
      <c r="K62">
        <f t="shared" si="14"/>
        <v>0.29253428209063825</v>
      </c>
      <c r="L62">
        <f t="shared" si="15"/>
        <v>61.445789777317984</v>
      </c>
      <c r="M62">
        <f t="shared" si="10"/>
        <v>0.3217877102997021</v>
      </c>
      <c r="N62">
        <f t="shared" si="11"/>
        <v>50.78164444406443</v>
      </c>
      <c r="O62">
        <f t="shared" si="6"/>
        <v>112.22743422138242</v>
      </c>
      <c r="P62">
        <f t="shared" si="16"/>
        <v>17.974999999999994</v>
      </c>
      <c r="Q62">
        <f t="shared" si="7"/>
        <v>14.855371900826437</v>
      </c>
      <c r="R62">
        <f t="shared" si="8"/>
        <v>32.830371900826435</v>
      </c>
    </row>
    <row r="63" spans="8:18" ht="12.75">
      <c r="H63">
        <f t="shared" si="17"/>
        <v>44</v>
      </c>
      <c r="I63">
        <f t="shared" si="12"/>
        <v>6.960419546851199</v>
      </c>
      <c r="J63">
        <f t="shared" si="13"/>
        <v>0.0012781434030911963</v>
      </c>
      <c r="K63">
        <f t="shared" si="14"/>
        <v>0.28733900112454763</v>
      </c>
      <c r="L63">
        <f t="shared" si="15"/>
        <v>63.68783885368846</v>
      </c>
      <c r="M63">
        <f t="shared" si="10"/>
        <v>0.31607290123700243</v>
      </c>
      <c r="N63">
        <f t="shared" si="11"/>
        <v>52.63457756503178</v>
      </c>
      <c r="O63">
        <f t="shared" si="6"/>
        <v>116.32241641872025</v>
      </c>
      <c r="P63">
        <f t="shared" si="16"/>
        <v>18.299999999999997</v>
      </c>
      <c r="Q63">
        <f t="shared" si="7"/>
        <v>15.123966942148757</v>
      </c>
      <c r="R63">
        <f t="shared" si="8"/>
        <v>33.42396694214876</v>
      </c>
    </row>
    <row r="64" spans="8:18" ht="12.75">
      <c r="H64">
        <f t="shared" si="17"/>
        <v>45</v>
      </c>
      <c r="I64">
        <f t="shared" si="12"/>
        <v>7.084033555196916</v>
      </c>
      <c r="J64">
        <f t="shared" si="13"/>
        <v>0.0011912387606005347</v>
      </c>
      <c r="K64">
        <f t="shared" si="14"/>
        <v>0.28232503197740794</v>
      </c>
      <c r="L64">
        <f t="shared" si="15"/>
        <v>65.97006248277125</v>
      </c>
      <c r="M64">
        <f t="shared" si="10"/>
        <v>0.3105575351751488</v>
      </c>
      <c r="N64">
        <f t="shared" si="11"/>
        <v>54.520712795678705</v>
      </c>
      <c r="O64">
        <f t="shared" si="6"/>
        <v>120.49077527844996</v>
      </c>
      <c r="P64">
        <f t="shared" si="16"/>
        <v>18.624999999999993</v>
      </c>
      <c r="Q64">
        <f t="shared" si="7"/>
        <v>15.392561983471065</v>
      </c>
      <c r="R64">
        <f t="shared" si="8"/>
        <v>34.01756198347106</v>
      </c>
    </row>
    <row r="65" spans="8:18" ht="12.75">
      <c r="H65">
        <f t="shared" si="17"/>
        <v>46</v>
      </c>
      <c r="I65">
        <f t="shared" si="12"/>
        <v>7.2076475635426345</v>
      </c>
      <c r="J65">
        <f t="shared" si="13"/>
        <v>0.0011115962795271348</v>
      </c>
      <c r="K65">
        <f t="shared" si="14"/>
        <v>0.27748304594085604</v>
      </c>
      <c r="L65">
        <f t="shared" si="15"/>
        <v>68.29246066456645</v>
      </c>
      <c r="M65">
        <f t="shared" si="10"/>
        <v>0.30523135053494166</v>
      </c>
      <c r="N65">
        <f t="shared" si="11"/>
        <v>56.440050136005325</v>
      </c>
      <c r="O65">
        <f t="shared" si="6"/>
        <v>124.73251080057177</v>
      </c>
      <c r="P65">
        <f t="shared" si="16"/>
        <v>18.949999999999996</v>
      </c>
      <c r="Q65">
        <f t="shared" si="7"/>
        <v>15.661157024793384</v>
      </c>
      <c r="R65">
        <f t="shared" si="8"/>
        <v>34.61115702479338</v>
      </c>
    </row>
    <row r="66" spans="8:18" ht="12.75">
      <c r="H66">
        <f t="shared" si="17"/>
        <v>47</v>
      </c>
      <c r="I66">
        <f t="shared" si="12"/>
        <v>7.331261571888353</v>
      </c>
      <c r="J66">
        <f t="shared" si="13"/>
        <v>0.001038499746512389</v>
      </c>
      <c r="K66">
        <f t="shared" si="14"/>
        <v>0.2728043434801153</v>
      </c>
      <c r="L66">
        <f t="shared" si="15"/>
        <v>70.65503339907399</v>
      </c>
      <c r="M66">
        <f t="shared" si="10"/>
        <v>0.3000847778281268</v>
      </c>
      <c r="N66">
        <f t="shared" si="11"/>
        <v>58.39258958601156</v>
      </c>
      <c r="O66">
        <f t="shared" si="6"/>
        <v>129.04762298508555</v>
      </c>
      <c r="P66">
        <f t="shared" si="16"/>
        <v>19.275</v>
      </c>
      <c r="Q66">
        <f t="shared" si="7"/>
        <v>15.9297520661157</v>
      </c>
      <c r="R66">
        <f t="shared" si="8"/>
        <v>35.2047520661157</v>
      </c>
    </row>
    <row r="67" spans="8:18" ht="12.75">
      <c r="H67">
        <f t="shared" si="17"/>
        <v>48</v>
      </c>
      <c r="I67">
        <f t="shared" si="12"/>
        <v>7.45487558023407</v>
      </c>
      <c r="J67">
        <f t="shared" si="13"/>
        <v>0.0009713140175816356</v>
      </c>
      <c r="K67">
        <f t="shared" si="14"/>
        <v>0.2682808020703685</v>
      </c>
      <c r="L67">
        <f t="shared" si="15"/>
        <v>73.05778068629388</v>
      </c>
      <c r="M67">
        <f t="shared" si="10"/>
        <v>0.29510888227740534</v>
      </c>
      <c r="N67">
        <f t="shared" si="11"/>
        <v>60.378331145697416</v>
      </c>
      <c r="O67">
        <f t="shared" si="6"/>
        <v>133.4361118319913</v>
      </c>
      <c r="P67">
        <f t="shared" si="16"/>
        <v>19.599999999999998</v>
      </c>
      <c r="Q67">
        <f t="shared" si="7"/>
        <v>16.198347107438014</v>
      </c>
      <c r="R67">
        <f t="shared" si="8"/>
        <v>35.79834710743801</v>
      </c>
    </row>
    <row r="68" spans="8:18" ht="12.75">
      <c r="H68">
        <f t="shared" si="17"/>
        <v>49</v>
      </c>
      <c r="I68">
        <f t="shared" si="12"/>
        <v>7.578489588579789</v>
      </c>
      <c r="J68">
        <f t="shared" si="13"/>
        <v>0.0009094746983896152</v>
      </c>
      <c r="K68">
        <f t="shared" si="14"/>
        <v>0.26390482913822944</v>
      </c>
      <c r="L68">
        <f t="shared" si="15"/>
        <v>75.50070252622615</v>
      </c>
      <c r="M68">
        <f t="shared" si="10"/>
        <v>0.2902953120520524</v>
      </c>
      <c r="N68">
        <f t="shared" si="11"/>
        <v>62.39727481506293</v>
      </c>
      <c r="O68">
        <f t="shared" si="6"/>
        <v>137.89797734128908</v>
      </c>
      <c r="P68">
        <f t="shared" si="16"/>
        <v>19.925</v>
      </c>
      <c r="Q68">
        <f t="shared" si="7"/>
        <v>16.466942148760328</v>
      </c>
      <c r="R68">
        <f t="shared" si="8"/>
        <v>36.39194214876033</v>
      </c>
    </row>
    <row r="69" spans="8:18" ht="12.75">
      <c r="H69">
        <f t="shared" si="17"/>
        <v>50</v>
      </c>
      <c r="I69">
        <f t="shared" si="12"/>
        <v>7.702103596925506</v>
      </c>
      <c r="J69">
        <f t="shared" si="13"/>
        <v>0.000852479279093315</v>
      </c>
      <c r="K69">
        <f t="shared" si="14"/>
        <v>0.25966931953477645</v>
      </c>
      <c r="L69">
        <f t="shared" si="15"/>
        <v>77.9837989188707</v>
      </c>
      <c r="M69">
        <f t="shared" si="10"/>
        <v>0.2856362514882541</v>
      </c>
      <c r="N69">
        <f t="shared" si="11"/>
        <v>64.44942059410802</v>
      </c>
      <c r="O69">
        <f t="shared" si="6"/>
        <v>142.43321951297872</v>
      </c>
      <c r="P69">
        <f t="shared" si="16"/>
        <v>20.249999999999993</v>
      </c>
      <c r="Q69">
        <f t="shared" si="7"/>
        <v>16.73553719008264</v>
      </c>
      <c r="R69">
        <f t="shared" si="8"/>
        <v>36.98553719008263</v>
      </c>
    </row>
    <row r="70" spans="8:18" ht="12.75">
      <c r="H70">
        <f t="shared" si="17"/>
        <v>51</v>
      </c>
      <c r="I70">
        <f t="shared" si="12"/>
        <v>7.825717605271224</v>
      </c>
      <c r="J70">
        <f t="shared" si="13"/>
        <v>0.000799879499558621</v>
      </c>
      <c r="K70">
        <f t="shared" si="14"/>
        <v>0.25556761703908737</v>
      </c>
      <c r="L70">
        <f t="shared" si="15"/>
        <v>80.50706986422769</v>
      </c>
      <c r="M70">
        <f t="shared" si="10"/>
        <v>0.2811243787429961</v>
      </c>
      <c r="N70">
        <f t="shared" si="11"/>
        <v>66.5347684828328</v>
      </c>
      <c r="O70">
        <f t="shared" si="6"/>
        <v>147.0418383470605</v>
      </c>
      <c r="P70">
        <f t="shared" si="16"/>
        <v>20.574999999999992</v>
      </c>
      <c r="Q70">
        <f t="shared" si="7"/>
        <v>17.004132231404952</v>
      </c>
      <c r="R70">
        <f t="shared" si="8"/>
        <v>37.57913223140495</v>
      </c>
    </row>
    <row r="71" spans="8:18" ht="12.75">
      <c r="H71">
        <f t="shared" si="17"/>
        <v>52</v>
      </c>
      <c r="I71">
        <f t="shared" si="12"/>
        <v>7.949331613616943</v>
      </c>
      <c r="J71">
        <f t="shared" si="13"/>
        <v>0.0007512747580703848</v>
      </c>
      <c r="K71">
        <f t="shared" si="14"/>
        <v>0.25159347945355126</v>
      </c>
      <c r="L71">
        <f t="shared" si="15"/>
        <v>83.07051536229706</v>
      </c>
      <c r="M71">
        <f t="shared" si="10"/>
        <v>0.2767528273989064</v>
      </c>
      <c r="N71">
        <f t="shared" si="11"/>
        <v>68.65331848123724</v>
      </c>
      <c r="O71">
        <f t="shared" si="6"/>
        <v>151.7238338435343</v>
      </c>
      <c r="P71">
        <f t="shared" si="16"/>
        <v>20.9</v>
      </c>
      <c r="Q71">
        <f t="shared" si="7"/>
        <v>17.27272727272727</v>
      </c>
      <c r="R71">
        <f t="shared" si="8"/>
        <v>38.17272727272727</v>
      </c>
    </row>
    <row r="72" spans="8:18" ht="12.75">
      <c r="H72">
        <f t="shared" si="17"/>
        <v>53</v>
      </c>
      <c r="I72">
        <f t="shared" si="12"/>
        <v>8.07294562196266</v>
      </c>
      <c r="J72">
        <f t="shared" si="13"/>
        <v>0.0007063064074548583</v>
      </c>
      <c r="K72">
        <f t="shared" si="14"/>
        <v>0.24774104690597043</v>
      </c>
      <c r="L72">
        <f t="shared" si="15"/>
        <v>85.67413541307872</v>
      </c>
      <c r="M72">
        <f t="shared" si="10"/>
        <v>0.2725151515965675</v>
      </c>
      <c r="N72">
        <f t="shared" si="11"/>
        <v>70.80507058932125</v>
      </c>
      <c r="O72">
        <f t="shared" si="6"/>
        <v>156.47920600239996</v>
      </c>
      <c r="P72">
        <f t="shared" si="16"/>
        <v>21.224999999999998</v>
      </c>
      <c r="Q72">
        <f t="shared" si="7"/>
        <v>17.541322314049584</v>
      </c>
      <c r="R72">
        <f t="shared" si="8"/>
        <v>38.76632231404958</v>
      </c>
    </row>
    <row r="73" spans="8:18" ht="12.75">
      <c r="H73">
        <f t="shared" si="17"/>
        <v>54</v>
      </c>
      <c r="I73">
        <f t="shared" si="12"/>
        <v>8.196559630308379</v>
      </c>
      <c r="J73">
        <f t="shared" si="13"/>
        <v>0.0006646528078271235</v>
      </c>
      <c r="K73">
        <f t="shared" si="14"/>
        <v>0.2440048130199175</v>
      </c>
      <c r="L73">
        <f t="shared" si="15"/>
        <v>88.31793001657276</v>
      </c>
      <c r="M73">
        <f t="shared" si="10"/>
        <v>0.2684052943219093</v>
      </c>
      <c r="N73">
        <f t="shared" si="11"/>
        <v>72.9900248070849</v>
      </c>
      <c r="O73">
        <f t="shared" si="6"/>
        <v>161.30795482365767</v>
      </c>
      <c r="P73">
        <f t="shared" si="16"/>
        <v>21.549999999999997</v>
      </c>
      <c r="Q73">
        <f t="shared" si="7"/>
        <v>17.80991735537189</v>
      </c>
      <c r="R73">
        <f t="shared" si="8"/>
        <v>39.35991735537189</v>
      </c>
    </row>
    <row r="74" spans="8:18" ht="12.75">
      <c r="H74">
        <f t="shared" si="17"/>
        <v>55</v>
      </c>
      <c r="I74">
        <f t="shared" si="12"/>
        <v>8.320173638654097</v>
      </c>
      <c r="J74">
        <f t="shared" si="13"/>
        <v>0.0006260250260701524</v>
      </c>
      <c r="K74">
        <f t="shared" si="14"/>
        <v>0.24037959865505013</v>
      </c>
      <c r="L74">
        <f t="shared" si="15"/>
        <v>91.0018991727792</v>
      </c>
      <c r="M74">
        <f t="shared" si="10"/>
        <v>0.26441755852055515</v>
      </c>
      <c r="N74">
        <f t="shared" si="11"/>
        <v>75.20818113452825</v>
      </c>
      <c r="O74">
        <f t="shared" si="6"/>
        <v>166.21008030730746</v>
      </c>
      <c r="P74">
        <f t="shared" si="16"/>
        <v>21.875000000000004</v>
      </c>
      <c r="Q74">
        <f t="shared" si="7"/>
        <v>18.07851239669421</v>
      </c>
      <c r="R74">
        <f t="shared" si="8"/>
        <v>39.953512396694215</v>
      </c>
    </row>
    <row r="75" spans="8:18" ht="12.75">
      <c r="H75">
        <f t="shared" si="17"/>
        <v>56</v>
      </c>
      <c r="I75">
        <f t="shared" si="12"/>
        <v>8.443787646999814</v>
      </c>
      <c r="J75">
        <f t="shared" si="13"/>
        <v>0.0005901630894570831</v>
      </c>
      <c r="K75">
        <f t="shared" si="14"/>
        <v>0.23686052795401902</v>
      </c>
      <c r="L75">
        <f t="shared" si="15"/>
        <v>93.72604288169791</v>
      </c>
      <c r="M75">
        <f t="shared" si="10"/>
        <v>0.26054658074942094</v>
      </c>
      <c r="N75">
        <f t="shared" si="11"/>
        <v>77.45953957165115</v>
      </c>
      <c r="O75">
        <f t="shared" si="6"/>
        <v>171.18558245334907</v>
      </c>
      <c r="P75">
        <f t="shared" si="16"/>
        <v>22.199999999999992</v>
      </c>
      <c r="Q75">
        <f t="shared" si="7"/>
        <v>18.34710743801652</v>
      </c>
      <c r="R75">
        <f t="shared" si="8"/>
        <v>40.54710743801652</v>
      </c>
    </row>
    <row r="76" spans="8:18" ht="12.75">
      <c r="H76">
        <f t="shared" si="17"/>
        <v>57</v>
      </c>
      <c r="I76">
        <f t="shared" si="12"/>
        <v>8.567401655345533</v>
      </c>
      <c r="J76">
        <f t="shared" si="13"/>
        <v>0.0005568327152026052</v>
      </c>
      <c r="K76">
        <f t="shared" si="14"/>
        <v>0.23344300646300653</v>
      </c>
      <c r="L76">
        <f t="shared" si="15"/>
        <v>96.49036114332904</v>
      </c>
      <c r="M76">
        <f t="shared" si="10"/>
        <v>0.2567873071093072</v>
      </c>
      <c r="N76">
        <f t="shared" si="11"/>
        <v>79.74410011845374</v>
      </c>
      <c r="O76">
        <f t="shared" si="6"/>
        <v>176.23446126178277</v>
      </c>
      <c r="P76">
        <f t="shared" si="16"/>
        <v>22.524999999999995</v>
      </c>
      <c r="Q76">
        <f t="shared" si="7"/>
        <v>18.615702479338836</v>
      </c>
      <c r="R76">
        <f t="shared" si="8"/>
        <v>41.14070247933883</v>
      </c>
    </row>
    <row r="77" spans="8:18" ht="12.75">
      <c r="H77">
        <f t="shared" si="17"/>
        <v>58</v>
      </c>
      <c r="I77">
        <f t="shared" si="12"/>
        <v>8.69101566369125</v>
      </c>
      <c r="J77">
        <f t="shared" si="13"/>
        <v>0.0005258224497031799</v>
      </c>
      <c r="K77">
        <f t="shared" si="14"/>
        <v>0.2301227011194408</v>
      </c>
      <c r="L77">
        <f t="shared" si="15"/>
        <v>99.29485395767252</v>
      </c>
      <c r="M77">
        <f t="shared" si="10"/>
        <v>0.2531349712313849</v>
      </c>
      <c r="N77">
        <f t="shared" si="11"/>
        <v>82.06186277493595</v>
      </c>
      <c r="O77">
        <f t="shared" si="6"/>
        <v>181.35671673260845</v>
      </c>
      <c r="P77">
        <f t="shared" si="16"/>
        <v>22.849999999999994</v>
      </c>
      <c r="Q77">
        <f t="shared" si="7"/>
        <v>18.88429752066115</v>
      </c>
      <c r="R77">
        <f t="shared" si="8"/>
        <v>41.734297520661144</v>
      </c>
    </row>
    <row r="78" spans="8:18" ht="12.75">
      <c r="H78">
        <f t="shared" si="17"/>
        <v>59</v>
      </c>
      <c r="I78">
        <f t="shared" si="12"/>
        <v>8.814629672036968</v>
      </c>
      <c r="J78">
        <f t="shared" si="13"/>
        <v>0.0004969411612274486</v>
      </c>
      <c r="K78">
        <f t="shared" si="14"/>
        <v>0.22689552192359103</v>
      </c>
      <c r="L78">
        <f t="shared" si="15"/>
        <v>102.13952132472836</v>
      </c>
      <c r="M78">
        <f t="shared" si="10"/>
        <v>0.24958507411595016</v>
      </c>
      <c r="N78">
        <f t="shared" si="11"/>
        <v>84.4128275410978</v>
      </c>
      <c r="O78">
        <f t="shared" si="6"/>
        <v>186.55234886582616</v>
      </c>
      <c r="P78">
        <f t="shared" si="16"/>
        <v>23.174999999999997</v>
      </c>
      <c r="Q78">
        <f t="shared" si="7"/>
        <v>19.152892561983464</v>
      </c>
      <c r="R78">
        <f t="shared" si="8"/>
        <v>42.32789256198346</v>
      </c>
    </row>
    <row r="79" spans="8:18" ht="12.75">
      <c r="H79">
        <f t="shared" si="17"/>
        <v>60</v>
      </c>
      <c r="I79">
        <f t="shared" si="12"/>
        <v>8.938243680382687</v>
      </c>
      <c r="J79">
        <f aca="true" t="shared" si="18" ref="J79:J110">$B$4*I79^(-$B$4-1)</f>
        <v>0.0004700158381947898</v>
      </c>
      <c r="K79">
        <f aca="true" t="shared" si="19" ref="K79:K110">1/($B$2*I79)</f>
        <v>0.2237576051310307</v>
      </c>
      <c r="L79">
        <f t="shared" si="15"/>
        <v>105.02436324449656</v>
      </c>
      <c r="M79">
        <f t="shared" si="10"/>
        <v>0.2461333656441338</v>
      </c>
      <c r="N79">
        <f t="shared" si="11"/>
        <v>86.7969944169393</v>
      </c>
      <c r="O79">
        <f t="shared" si="6"/>
        <v>191.82135766143585</v>
      </c>
      <c r="P79">
        <f t="shared" si="16"/>
        <v>23.499999999999996</v>
      </c>
      <c r="Q79">
        <f t="shared" si="7"/>
        <v>19.42148760330578</v>
      </c>
      <c r="R79">
        <f t="shared" si="8"/>
        <v>42.92148760330578</v>
      </c>
    </row>
    <row r="80" spans="8:18" ht="12.75">
      <c r="H80">
        <f t="shared" si="17"/>
        <v>61</v>
      </c>
      <c r="I80">
        <f t="shared" si="12"/>
        <v>9.061857688728404</v>
      </c>
      <c r="J80">
        <f t="shared" si="18"/>
        <v>0.0004448896522137121</v>
      </c>
      <c r="K80">
        <f t="shared" si="19"/>
        <v>0.22070529782074386</v>
      </c>
      <c r="L80">
        <f t="shared" si="15"/>
        <v>107.94937971697709</v>
      </c>
      <c r="M80">
        <f t="shared" si="10"/>
        <v>0.24277582760281827</v>
      </c>
      <c r="N80">
        <f t="shared" si="11"/>
        <v>89.21436340246039</v>
      </c>
      <c r="O80">
        <f t="shared" si="6"/>
        <v>197.16374311943747</v>
      </c>
      <c r="P80">
        <f t="shared" si="16"/>
        <v>23.824999999999996</v>
      </c>
      <c r="Q80">
        <f t="shared" si="7"/>
        <v>19.69008264462809</v>
      </c>
      <c r="R80">
        <f t="shared" si="8"/>
        <v>43.51508264462809</v>
      </c>
    </row>
    <row r="81" spans="8:18" ht="12.75">
      <c r="H81">
        <f t="shared" si="17"/>
        <v>62</v>
      </c>
      <c r="I81">
        <f t="shared" si="12"/>
        <v>9.185471697074123</v>
      </c>
      <c r="J81">
        <f t="shared" si="18"/>
        <v>0.00042142025097278654</v>
      </c>
      <c r="K81">
        <f t="shared" si="19"/>
        <v>0.21773514370928457</v>
      </c>
      <c r="L81">
        <f t="shared" si="15"/>
        <v>110.91457074217001</v>
      </c>
      <c r="M81">
        <f t="shared" si="10"/>
        <v>0.23950865808021304</v>
      </c>
      <c r="N81">
        <f t="shared" si="11"/>
        <v>91.66493449766114</v>
      </c>
      <c r="O81">
        <f t="shared" si="6"/>
        <v>202.57950523983115</v>
      </c>
      <c r="P81">
        <f t="shared" si="16"/>
        <v>24.15</v>
      </c>
      <c r="Q81">
        <f t="shared" si="7"/>
        <v>19.958677685950406</v>
      </c>
      <c r="R81">
        <f t="shared" si="8"/>
        <v>44.108677685950404</v>
      </c>
    </row>
    <row r="82" spans="8:18" ht="12.75">
      <c r="H82">
        <f t="shared" si="17"/>
        <v>63</v>
      </c>
      <c r="I82">
        <f t="shared" si="12"/>
        <v>9.309085705419841</v>
      </c>
      <c r="J82">
        <f t="shared" si="18"/>
        <v>0.0003994782510733333</v>
      </c>
      <c r="K82">
        <f t="shared" si="19"/>
        <v>0.2148438700951674</v>
      </c>
      <c r="L82">
        <f aca="true" t="shared" si="20" ref="L82:L113">$B$1*($B$8+$B$21)/(K82^(1/(1-$B$2))*$B$22)</f>
        <v>113.91993632007528</v>
      </c>
      <c r="M82">
        <f t="shared" si="10"/>
        <v>0.23632825710468416</v>
      </c>
      <c r="N82">
        <f t="shared" si="11"/>
        <v>94.14870770254153</v>
      </c>
      <c r="O82">
        <f t="shared" si="6"/>
        <v>208.0686440226168</v>
      </c>
      <c r="P82">
        <f t="shared" si="16"/>
        <v>24.474999999999994</v>
      </c>
      <c r="Q82">
        <f t="shared" si="7"/>
        <v>20.22727272727272</v>
      </c>
      <c r="R82">
        <f aca="true" t="shared" si="21" ref="R82:R145">$K82*O82</f>
        <v>44.702272727272714</v>
      </c>
    </row>
    <row r="83" spans="8:18" ht="12.75">
      <c r="H83">
        <f t="shared" si="17"/>
        <v>64</v>
      </c>
      <c r="I83">
        <f t="shared" si="12"/>
        <v>9.432699713765558</v>
      </c>
      <c r="J83">
        <f t="shared" si="18"/>
        <v>0.00037894590511941724</v>
      </c>
      <c r="K83">
        <f t="shared" si="19"/>
        <v>0.21202837582980735</v>
      </c>
      <c r="L83">
        <f t="shared" si="20"/>
        <v>116.96547645069289</v>
      </c>
      <c r="M83">
        <f t="shared" si="10"/>
        <v>0.2332312134127881</v>
      </c>
      <c r="N83">
        <f t="shared" si="11"/>
        <v>96.66568301710156</v>
      </c>
      <c r="O83">
        <f aca="true" t="shared" si="22" ref="O83:O146">L83+N83</f>
        <v>213.63115946779445</v>
      </c>
      <c r="P83">
        <f aca="true" t="shared" si="23" ref="P83:P114">K83*L83</f>
        <v>24.799999999999994</v>
      </c>
      <c r="Q83">
        <f aca="true" t="shared" si="24" ref="Q83:Q146">$K83*N83</f>
        <v>20.495867768595033</v>
      </c>
      <c r="R83">
        <f t="shared" si="21"/>
        <v>45.29586776859503</v>
      </c>
    </row>
    <row r="84" spans="8:18" ht="12.75">
      <c r="H84">
        <f aca="true" t="shared" si="25" ref="H84:H115">H83+1</f>
        <v>65</v>
      </c>
      <c r="I84">
        <f t="shared" si="12"/>
        <v>9.556313722111277</v>
      </c>
      <c r="J84">
        <f t="shared" si="18"/>
        <v>0.0003597159209639049</v>
      </c>
      <c r="K84">
        <f t="shared" si="19"/>
        <v>0.20928572022205857</v>
      </c>
      <c r="L84">
        <f t="shared" si="20"/>
        <v>120.05119113402291</v>
      </c>
      <c r="M84">
        <f t="shared" si="10"/>
        <v>0.23021429224426446</v>
      </c>
      <c r="N84">
        <f t="shared" si="11"/>
        <v>99.21586044134122</v>
      </c>
      <c r="O84">
        <f t="shared" si="22"/>
        <v>219.26705157536412</v>
      </c>
      <c r="P84">
        <f t="shared" si="23"/>
        <v>25.125</v>
      </c>
      <c r="Q84">
        <f t="shared" si="24"/>
        <v>20.764462809917347</v>
      </c>
      <c r="R84">
        <f t="shared" si="21"/>
        <v>45.88946280991734</v>
      </c>
    </row>
    <row r="85" spans="8:18" ht="12.75">
      <c r="H85">
        <f t="shared" si="25"/>
        <v>66</v>
      </c>
      <c r="I85">
        <f t="shared" si="12"/>
        <v>9.679927730456994</v>
      </c>
      <c r="J85">
        <f t="shared" si="18"/>
        <v>0.00034169041405402757</v>
      </c>
      <c r="K85">
        <f t="shared" si="19"/>
        <v>0.20661311279289676</v>
      </c>
      <c r="L85">
        <f t="shared" si="20"/>
        <v>123.17708037006521</v>
      </c>
      <c r="M85">
        <f t="shared" si="10"/>
        <v>0.22727442407218645</v>
      </c>
      <c r="N85">
        <f t="shared" si="11"/>
        <v>101.79923997526049</v>
      </c>
      <c r="O85">
        <f t="shared" si="22"/>
        <v>224.9763203453257</v>
      </c>
      <c r="P85">
        <f t="shared" si="23"/>
        <v>25.449999999999992</v>
      </c>
      <c r="Q85">
        <f t="shared" si="24"/>
        <v>21.03305785123966</v>
      </c>
      <c r="R85">
        <f t="shared" si="21"/>
        <v>46.48305785123965</v>
      </c>
    </row>
    <row r="86" spans="8:18" ht="12.75">
      <c r="H86">
        <f t="shared" si="25"/>
        <v>67</v>
      </c>
      <c r="I86">
        <f t="shared" si="12"/>
        <v>9.803541738802712</v>
      </c>
      <c r="J86">
        <f t="shared" si="18"/>
        <v>0.0003247799764127019</v>
      </c>
      <c r="K86">
        <f t="shared" si="19"/>
        <v>0.20400790380520745</v>
      </c>
      <c r="L86">
        <f t="shared" si="20"/>
        <v>126.34314415881995</v>
      </c>
      <c r="M86">
        <f t="shared" si="10"/>
        <v>0.2244086941857282</v>
      </c>
      <c r="N86">
        <f t="shared" si="11"/>
        <v>104.41582161885947</v>
      </c>
      <c r="O86">
        <f t="shared" si="22"/>
        <v>230.7589657776794</v>
      </c>
      <c r="P86">
        <f t="shared" si="23"/>
        <v>25.775</v>
      </c>
      <c r="Q86">
        <f t="shared" si="24"/>
        <v>21.301652892561982</v>
      </c>
      <c r="R86">
        <f t="shared" si="21"/>
        <v>47.07665289256198</v>
      </c>
    </row>
    <row r="87" spans="8:18" ht="12.75">
      <c r="H87">
        <f t="shared" si="25"/>
        <v>68</v>
      </c>
      <c r="I87">
        <f t="shared" si="12"/>
        <v>9.92715574714843</v>
      </c>
      <c r="J87">
        <f t="shared" si="18"/>
        <v>0.00030890284800454354</v>
      </c>
      <c r="K87">
        <f t="shared" si="19"/>
        <v>0.20146757550111966</v>
      </c>
      <c r="L87">
        <f t="shared" si="20"/>
        <v>129.54938250028695</v>
      </c>
      <c r="M87">
        <f t="shared" si="10"/>
        <v>0.22161433305123163</v>
      </c>
      <c r="N87">
        <f t="shared" si="11"/>
        <v>107.06560537213798</v>
      </c>
      <c r="O87">
        <f t="shared" si="22"/>
        <v>236.61498787242493</v>
      </c>
      <c r="P87">
        <f t="shared" si="23"/>
        <v>26.09999999999999</v>
      </c>
      <c r="Q87">
        <f t="shared" si="24"/>
        <v>21.57024793388429</v>
      </c>
      <c r="R87">
        <f t="shared" si="21"/>
        <v>47.67024793388428</v>
      </c>
    </row>
    <row r="88" spans="8:18" ht="12.75">
      <c r="H88">
        <f t="shared" si="25"/>
        <v>69</v>
      </c>
      <c r="I88">
        <f t="shared" si="12"/>
        <v>10.050769755494148</v>
      </c>
      <c r="J88">
        <f t="shared" si="18"/>
        <v>0.0002939841781276962</v>
      </c>
      <c r="K88">
        <f t="shared" si="19"/>
        <v>0.19898973398596867</v>
      </c>
      <c r="L88">
        <f t="shared" si="20"/>
        <v>132.7957953944664</v>
      </c>
      <c r="M88">
        <f t="shared" si="10"/>
        <v>0.21888870738456556</v>
      </c>
      <c r="N88">
        <f t="shared" si="11"/>
        <v>109.74859123509619</v>
      </c>
      <c r="O88">
        <f t="shared" si="22"/>
        <v>242.5443866295626</v>
      </c>
      <c r="P88">
        <f t="shared" si="23"/>
        <v>26.424999999999994</v>
      </c>
      <c r="Q88">
        <f t="shared" si="24"/>
        <v>21.838842975206603</v>
      </c>
      <c r="R88">
        <f t="shared" si="21"/>
        <v>48.2638429752066</v>
      </c>
    </row>
    <row r="89" spans="8:18" ht="12.75">
      <c r="H89">
        <f t="shared" si="25"/>
        <v>70</v>
      </c>
      <c r="I89">
        <f t="shared" si="12"/>
        <v>10.174383763839867</v>
      </c>
      <c r="J89">
        <f t="shared" si="18"/>
        <v>0.0002799553660940046</v>
      </c>
      <c r="K89">
        <f t="shared" si="19"/>
        <v>0.19657210170389616</v>
      </c>
      <c r="L89">
        <f t="shared" si="20"/>
        <v>136.0823828413582</v>
      </c>
      <c r="M89">
        <f t="shared" si="10"/>
        <v>0.2162293118742858</v>
      </c>
      <c r="N89">
        <f t="shared" si="11"/>
        <v>112.46477920773401</v>
      </c>
      <c r="O89">
        <f t="shared" si="22"/>
        <v>248.5471620490922</v>
      </c>
      <c r="P89">
        <f t="shared" si="23"/>
        <v>26.749999999999996</v>
      </c>
      <c r="Q89">
        <f t="shared" si="24"/>
        <v>22.107438016528917</v>
      </c>
      <c r="R89">
        <f t="shared" si="21"/>
        <v>48.85743801652892</v>
      </c>
    </row>
    <row r="90" spans="8:18" ht="12.75">
      <c r="H90">
        <f t="shared" si="25"/>
        <v>71</v>
      </c>
      <c r="I90">
        <f t="shared" si="12"/>
        <v>10.297997772185584</v>
      </c>
      <c r="J90">
        <f t="shared" si="18"/>
        <v>0.00026675347185213207</v>
      </c>
      <c r="K90">
        <f t="shared" si="19"/>
        <v>0.19421251045537294</v>
      </c>
      <c r="L90">
        <f t="shared" si="20"/>
        <v>139.40914484096234</v>
      </c>
      <c r="M90">
        <f t="shared" si="10"/>
        <v>0.21363376150091026</v>
      </c>
      <c r="N90">
        <f t="shared" si="11"/>
        <v>115.21416929005146</v>
      </c>
      <c r="O90">
        <f t="shared" si="22"/>
        <v>254.62331413101379</v>
      </c>
      <c r="P90">
        <f t="shared" si="23"/>
        <v>27.075</v>
      </c>
      <c r="Q90">
        <f t="shared" si="24"/>
        <v>22.376033057851227</v>
      </c>
      <c r="R90">
        <f t="shared" si="21"/>
        <v>49.45103305785122</v>
      </c>
    </row>
    <row r="91" spans="8:18" ht="12.75">
      <c r="H91">
        <f t="shared" si="25"/>
        <v>72</v>
      </c>
      <c r="I91">
        <f t="shared" si="12"/>
        <v>10.421611780531302</v>
      </c>
      <c r="J91">
        <f t="shared" si="18"/>
        <v>0.0002543206884057329</v>
      </c>
      <c r="K91">
        <f t="shared" si="19"/>
        <v>0.19190889491165045</v>
      </c>
      <c r="L91">
        <f t="shared" si="20"/>
        <v>142.77608139327882</v>
      </c>
      <c r="M91">
        <f t="shared" si="10"/>
        <v>0.21109978440281552</v>
      </c>
      <c r="N91">
        <f t="shared" si="11"/>
        <v>117.99676148204857</v>
      </c>
      <c r="O91">
        <f t="shared" si="22"/>
        <v>260.7728428753274</v>
      </c>
      <c r="P91">
        <f t="shared" si="23"/>
        <v>27.399999999999995</v>
      </c>
      <c r="Q91">
        <f t="shared" si="24"/>
        <v>22.64462809917354</v>
      </c>
      <c r="R91">
        <f t="shared" si="21"/>
        <v>50.044628099173536</v>
      </c>
    </row>
    <row r="92" spans="8:18" ht="12.75">
      <c r="H92">
        <f t="shared" si="25"/>
        <v>73</v>
      </c>
      <c r="I92">
        <f t="shared" si="12"/>
        <v>10.545225788877021</v>
      </c>
      <c r="J92">
        <f t="shared" si="18"/>
        <v>0.00024260386891082158</v>
      </c>
      <c r="K92">
        <f t="shared" si="19"/>
        <v>0.18965928658536418</v>
      </c>
      <c r="L92">
        <f t="shared" si="20"/>
        <v>146.18319249830768</v>
      </c>
      <c r="M92">
        <f aca="true" t="shared" si="26" ref="M92:M155">$B$3*K92</f>
        <v>0.20862521524390062</v>
      </c>
      <c r="N92">
        <f aca="true" t="shared" si="27" ref="N92:N155">$B$1*($B$8+$B$21)/(M92^(1/(1-$B$2))*$B$22)</f>
        <v>120.81255578372532</v>
      </c>
      <c r="O92">
        <f t="shared" si="22"/>
        <v>266.995748282033</v>
      </c>
      <c r="P92">
        <f t="shared" si="23"/>
        <v>27.724999999999994</v>
      </c>
      <c r="Q92">
        <f t="shared" si="24"/>
        <v>22.913223140495855</v>
      </c>
      <c r="R92">
        <f t="shared" si="21"/>
        <v>50.63822314049585</v>
      </c>
    </row>
    <row r="93" spans="8:18" ht="12.75">
      <c r="H93">
        <f t="shared" si="25"/>
        <v>74</v>
      </c>
      <c r="I93">
        <f aca="true" t="shared" si="28" ref="I93:I156">$I$18+H93/8*($I$26-$I$18)</f>
        <v>10.668839797222738</v>
      </c>
      <c r="J93">
        <f t="shared" si="18"/>
        <v>0.00023155410222753918</v>
      </c>
      <c r="K93">
        <f t="shared" si="19"/>
        <v>0.18746180822029312</v>
      </c>
      <c r="L93">
        <f t="shared" si="20"/>
        <v>149.6304781560489</v>
      </c>
      <c r="M93">
        <f t="shared" si="26"/>
        <v>0.20620798904232246</v>
      </c>
      <c r="N93">
        <f t="shared" si="27"/>
        <v>123.66155219508168</v>
      </c>
      <c r="O93">
        <f t="shared" si="22"/>
        <v>273.29203035113056</v>
      </c>
      <c r="P93">
        <f t="shared" si="23"/>
        <v>28.049999999999997</v>
      </c>
      <c r="Q93">
        <f t="shared" si="24"/>
        <v>23.18181818181817</v>
      </c>
      <c r="R93">
        <f t="shared" si="21"/>
        <v>51.23181818181816</v>
      </c>
    </row>
    <row r="94" spans="8:18" ht="12.75">
      <c r="H94">
        <f t="shared" si="25"/>
        <v>75</v>
      </c>
      <c r="I94">
        <f t="shared" si="28"/>
        <v>10.792453805568456</v>
      </c>
      <c r="J94">
        <f t="shared" si="18"/>
        <v>0.0002211263314722309</v>
      </c>
      <c r="K94">
        <f t="shared" si="19"/>
        <v>0.18531466856666862</v>
      </c>
      <c r="L94">
        <f t="shared" si="20"/>
        <v>153.11793836650247</v>
      </c>
      <c r="M94">
        <f t="shared" si="26"/>
        <v>0.2038461354233355</v>
      </c>
      <c r="N94">
        <f t="shared" si="27"/>
        <v>126.54375071611771</v>
      </c>
      <c r="O94">
        <f t="shared" si="22"/>
        <v>279.66168908262017</v>
      </c>
      <c r="P94">
        <f t="shared" si="23"/>
        <v>28.374999999999996</v>
      </c>
      <c r="Q94">
        <f t="shared" si="24"/>
        <v>23.45041322314049</v>
      </c>
      <c r="R94">
        <f t="shared" si="21"/>
        <v>51.82541322314049</v>
      </c>
    </row>
    <row r="95" spans="8:18" ht="12.75">
      <c r="H95">
        <f t="shared" si="25"/>
        <v>76</v>
      </c>
      <c r="I95">
        <f t="shared" si="28"/>
        <v>10.916067813914175</v>
      </c>
      <c r="J95">
        <f t="shared" si="18"/>
        <v>0.00021127901078352257</v>
      </c>
      <c r="K95">
        <f t="shared" si="19"/>
        <v>0.18321615751147113</v>
      </c>
      <c r="L95">
        <f t="shared" si="20"/>
        <v>156.6455731296684</v>
      </c>
      <c r="M95">
        <f t="shared" si="26"/>
        <v>0.20153777326261826</v>
      </c>
      <c r="N95">
        <f t="shared" si="27"/>
        <v>129.45915134683338</v>
      </c>
      <c r="O95">
        <f t="shared" si="22"/>
        <v>286.1047244765018</v>
      </c>
      <c r="P95">
        <f t="shared" si="23"/>
        <v>28.699999999999996</v>
      </c>
      <c r="Q95">
        <f t="shared" si="24"/>
        <v>23.719008264462804</v>
      </c>
      <c r="R95">
        <f t="shared" si="21"/>
        <v>52.41900826446281</v>
      </c>
    </row>
    <row r="96" spans="8:18" ht="12.75">
      <c r="H96">
        <f t="shared" si="25"/>
        <v>77</v>
      </c>
      <c r="I96">
        <f t="shared" si="28"/>
        <v>11.039681822259892</v>
      </c>
      <c r="J96">
        <f t="shared" si="18"/>
        <v>0.0002019737960956443</v>
      </c>
      <c r="K96">
        <f t="shared" si="19"/>
        <v>0.1811646415358905</v>
      </c>
      <c r="L96">
        <f t="shared" si="20"/>
        <v>160.21338244554667</v>
      </c>
      <c r="M96">
        <f t="shared" si="26"/>
        <v>0.19928110568947957</v>
      </c>
      <c r="N96">
        <f t="shared" si="27"/>
        <v>132.40775408722865</v>
      </c>
      <c r="O96">
        <f t="shared" si="22"/>
        <v>292.6211365327753</v>
      </c>
      <c r="P96">
        <f t="shared" si="23"/>
        <v>29.024999999999995</v>
      </c>
      <c r="Q96">
        <f t="shared" si="24"/>
        <v>23.98760330578512</v>
      </c>
      <c r="R96">
        <f t="shared" si="21"/>
        <v>53.01260330578512</v>
      </c>
    </row>
    <row r="97" spans="8:18" ht="12.75">
      <c r="H97">
        <f t="shared" si="25"/>
        <v>78</v>
      </c>
      <c r="I97">
        <f t="shared" si="28"/>
        <v>11.16329583060561</v>
      </c>
      <c r="J97">
        <f t="shared" si="18"/>
        <v>0.00019317526621609983</v>
      </c>
      <c r="K97">
        <f t="shared" si="19"/>
        <v>0.1791585594745902</v>
      </c>
      <c r="L97">
        <f t="shared" si="20"/>
        <v>163.8213663141373</v>
      </c>
      <c r="M97">
        <f t="shared" si="26"/>
        <v>0.19707441542204923</v>
      </c>
      <c r="N97">
        <f t="shared" si="27"/>
        <v>135.38955893730355</v>
      </c>
      <c r="O97">
        <f t="shared" si="22"/>
        <v>299.2109252514408</v>
      </c>
      <c r="P97">
        <f t="shared" si="23"/>
        <v>29.349999999999994</v>
      </c>
      <c r="Q97">
        <f t="shared" si="24"/>
        <v>24.256198347107432</v>
      </c>
      <c r="R97">
        <f t="shared" si="21"/>
        <v>53.60619834710742</v>
      </c>
    </row>
    <row r="98" spans="8:18" ht="12.75">
      <c r="H98">
        <f t="shared" si="25"/>
        <v>79</v>
      </c>
      <c r="I98">
        <f t="shared" si="28"/>
        <v>11.286909838951328</v>
      </c>
      <c r="J98">
        <f t="shared" si="18"/>
        <v>0.00018485067094349937</v>
      </c>
      <c r="K98">
        <f t="shared" si="19"/>
        <v>0.1771964185536385</v>
      </c>
      <c r="L98">
        <f t="shared" si="20"/>
        <v>167.4695247354403</v>
      </c>
      <c r="M98">
        <f t="shared" si="26"/>
        <v>0.19491606040900236</v>
      </c>
      <c r="N98">
        <f t="shared" si="27"/>
        <v>138.4045658970581</v>
      </c>
      <c r="O98">
        <f t="shared" si="22"/>
        <v>305.8740906324984</v>
      </c>
      <c r="P98">
        <f t="shared" si="23"/>
        <v>29.674999999999994</v>
      </c>
      <c r="Q98">
        <f t="shared" si="24"/>
        <v>24.524793388429746</v>
      </c>
      <c r="R98">
        <f t="shared" si="21"/>
        <v>54.19979338842974</v>
      </c>
    </row>
    <row r="99" spans="8:18" ht="12.75">
      <c r="H99">
        <f t="shared" si="25"/>
        <v>80</v>
      </c>
      <c r="I99">
        <f t="shared" si="28"/>
        <v>11.410523847297046</v>
      </c>
      <c r="J99">
        <f t="shared" si="18"/>
        <v>0.00017696970334399618</v>
      </c>
      <c r="K99">
        <f t="shared" si="19"/>
        <v>0.17527679068597407</v>
      </c>
      <c r="L99">
        <f t="shared" si="20"/>
        <v>171.15785770945567</v>
      </c>
      <c r="M99">
        <f t="shared" si="26"/>
        <v>0.1928044697545715</v>
      </c>
      <c r="N99">
        <f t="shared" si="27"/>
        <v>141.45277496649229</v>
      </c>
      <c r="O99">
        <f t="shared" si="22"/>
        <v>312.61063267594795</v>
      </c>
      <c r="P99">
        <f t="shared" si="23"/>
        <v>29.999999999999996</v>
      </c>
      <c r="Q99">
        <f t="shared" si="24"/>
        <v>24.79338842975206</v>
      </c>
      <c r="R99">
        <f t="shared" si="21"/>
        <v>54.793388429752056</v>
      </c>
    </row>
    <row r="100" spans="8:18" ht="12.75">
      <c r="H100">
        <f t="shared" si="25"/>
        <v>81</v>
      </c>
      <c r="I100">
        <f t="shared" si="28"/>
        <v>11.534137855642765</v>
      </c>
      <c r="J100">
        <f t="shared" si="18"/>
        <v>0.00016950429363898288</v>
      </c>
      <c r="K100">
        <f t="shared" si="19"/>
        <v>0.17339830900508563</v>
      </c>
      <c r="L100">
        <f t="shared" si="20"/>
        <v>174.88636523618342</v>
      </c>
      <c r="M100">
        <f t="shared" si="26"/>
        <v>0.1907381399055942</v>
      </c>
      <c r="N100">
        <f t="shared" si="27"/>
        <v>144.5341861456061</v>
      </c>
      <c r="O100">
        <f t="shared" si="22"/>
        <v>319.42055138178955</v>
      </c>
      <c r="P100">
        <f t="shared" si="23"/>
        <v>30.325</v>
      </c>
      <c r="Q100">
        <f t="shared" si="24"/>
        <v>25.061983471074374</v>
      </c>
      <c r="R100">
        <f t="shared" si="21"/>
        <v>55.38698347107437</v>
      </c>
    </row>
    <row r="101" spans="8:18" ht="12.75">
      <c r="H101">
        <f t="shared" si="25"/>
        <v>82</v>
      </c>
      <c r="I101">
        <f t="shared" si="28"/>
        <v>11.657751863988482</v>
      </c>
      <c r="J101">
        <f t="shared" si="18"/>
        <v>0.00016242842244906726</v>
      </c>
      <c r="K101">
        <f t="shared" si="19"/>
        <v>0.17155966461922423</v>
      </c>
      <c r="L101">
        <f t="shared" si="20"/>
        <v>178.65504731562345</v>
      </c>
      <c r="M101">
        <f t="shared" si="26"/>
        <v>0.18871563108114667</v>
      </c>
      <c r="N101">
        <f t="shared" si="27"/>
        <v>147.64879943439954</v>
      </c>
      <c r="O101">
        <f t="shared" si="22"/>
        <v>326.303846750023</v>
      </c>
      <c r="P101">
        <f t="shared" si="23"/>
        <v>30.649999999999995</v>
      </c>
      <c r="Q101">
        <f t="shared" si="24"/>
        <v>25.330578512396688</v>
      </c>
      <c r="R101">
        <f t="shared" si="21"/>
        <v>55.98057851239669</v>
      </c>
    </row>
    <row r="102" spans="8:18" ht="12.75">
      <c r="H102">
        <f t="shared" si="25"/>
        <v>83</v>
      </c>
      <c r="I102">
        <f t="shared" si="28"/>
        <v>11.7813658723342</v>
      </c>
      <c r="J102">
        <f t="shared" si="18"/>
        <v>0.00015571795139549026</v>
      </c>
      <c r="K102">
        <f t="shared" si="19"/>
        <v>0.16975960356995068</v>
      </c>
      <c r="L102">
        <f t="shared" si="20"/>
        <v>182.46390394777592</v>
      </c>
      <c r="M102">
        <f t="shared" si="26"/>
        <v>0.18673556392694576</v>
      </c>
      <c r="N102">
        <f t="shared" si="27"/>
        <v>150.7966148328726</v>
      </c>
      <c r="O102">
        <f t="shared" si="22"/>
        <v>333.2605187806485</v>
      </c>
      <c r="P102">
        <f t="shared" si="23"/>
        <v>30.974999999999998</v>
      </c>
      <c r="Q102">
        <f t="shared" si="24"/>
        <v>25.599173553718995</v>
      </c>
      <c r="R102">
        <f t="shared" si="21"/>
        <v>56.57417355371899</v>
      </c>
    </row>
    <row r="103" spans="8:18" ht="12.75">
      <c r="H103">
        <f t="shared" si="25"/>
        <v>84</v>
      </c>
      <c r="I103">
        <f t="shared" si="28"/>
        <v>11.904979880679917</v>
      </c>
      <c r="J103">
        <f t="shared" si="18"/>
        <v>0.00014935046928487542</v>
      </c>
      <c r="K103">
        <f t="shared" si="19"/>
        <v>0.16799692398016686</v>
      </c>
      <c r="L103">
        <f t="shared" si="20"/>
        <v>186.31293513264066</v>
      </c>
      <c r="M103">
        <f t="shared" si="26"/>
        <v>0.18479661637818356</v>
      </c>
      <c r="N103">
        <f t="shared" si="27"/>
        <v>153.9776323410253</v>
      </c>
      <c r="O103">
        <f t="shared" si="22"/>
        <v>340.290567473666</v>
      </c>
      <c r="P103">
        <f t="shared" si="23"/>
        <v>31.299999999999994</v>
      </c>
      <c r="Q103">
        <f t="shared" si="24"/>
        <v>25.86776859504131</v>
      </c>
      <c r="R103">
        <f t="shared" si="21"/>
        <v>57.1677685950413</v>
      </c>
    </row>
    <row r="104" spans="8:18" ht="12.75">
      <c r="H104">
        <f t="shared" si="25"/>
        <v>85</v>
      </c>
      <c r="I104">
        <f t="shared" si="28"/>
        <v>12.028593889025636</v>
      </c>
      <c r="J104">
        <f t="shared" si="18"/>
        <v>0.000143305152300637</v>
      </c>
      <c r="K104">
        <f t="shared" si="19"/>
        <v>0.16627047337799913</v>
      </c>
      <c r="L104">
        <f t="shared" si="20"/>
        <v>190.20214087021782</v>
      </c>
      <c r="M104">
        <f t="shared" si="26"/>
        <v>0.18289752071579907</v>
      </c>
      <c r="N104">
        <f t="shared" si="27"/>
        <v>157.19185195885765</v>
      </c>
      <c r="O104">
        <f t="shared" si="22"/>
        <v>347.3939928290755</v>
      </c>
      <c r="P104">
        <f t="shared" si="23"/>
        <v>31.624999999999993</v>
      </c>
      <c r="Q104">
        <f t="shared" si="24"/>
        <v>26.136363636363622</v>
      </c>
      <c r="R104">
        <f t="shared" si="21"/>
        <v>57.76136363636362</v>
      </c>
    </row>
    <row r="105" spans="8:18" ht="12.75">
      <c r="H105">
        <f t="shared" si="25"/>
        <v>86</v>
      </c>
      <c r="I105">
        <f t="shared" si="28"/>
        <v>12.152207897371355</v>
      </c>
      <c r="J105">
        <f t="shared" si="18"/>
        <v>0.0001375626367980939</v>
      </c>
      <c r="K105">
        <f t="shared" si="19"/>
        <v>0.1645791461840132</v>
      </c>
      <c r="L105">
        <f t="shared" si="20"/>
        <v>194.13152116050742</v>
      </c>
      <c r="M105">
        <f t="shared" si="26"/>
        <v>0.18103706080241455</v>
      </c>
      <c r="N105">
        <f t="shared" si="27"/>
        <v>160.4392736863697</v>
      </c>
      <c r="O105">
        <f t="shared" si="22"/>
        <v>354.5707948468771</v>
      </c>
      <c r="P105">
        <f t="shared" si="23"/>
        <v>31.950000000000003</v>
      </c>
      <c r="Q105">
        <f t="shared" si="24"/>
        <v>26.40495867768594</v>
      </c>
      <c r="R105">
        <f t="shared" si="21"/>
        <v>58.35495867768594</v>
      </c>
    </row>
    <row r="106" spans="8:18" ht="12.75">
      <c r="H106">
        <f t="shared" si="25"/>
        <v>87</v>
      </c>
      <c r="I106">
        <f t="shared" si="28"/>
        <v>12.275821905717072</v>
      </c>
      <c r="J106">
        <f t="shared" si="18"/>
        <v>0.00013210490345336992</v>
      </c>
      <c r="K106">
        <f t="shared" si="19"/>
        <v>0.16292188135024702</v>
      </c>
      <c r="L106">
        <f t="shared" si="20"/>
        <v>198.10107600350918</v>
      </c>
      <c r="M106">
        <f t="shared" si="26"/>
        <v>0.17921406948527174</v>
      </c>
      <c r="N106">
        <f t="shared" si="27"/>
        <v>163.71989752356131</v>
      </c>
      <c r="O106">
        <f t="shared" si="22"/>
        <v>361.82097352707046</v>
      </c>
      <c r="P106">
        <f t="shared" si="23"/>
        <v>32.27499999999999</v>
      </c>
      <c r="Q106">
        <f t="shared" si="24"/>
        <v>26.673553719008257</v>
      </c>
      <c r="R106">
        <f t="shared" si="21"/>
        <v>58.94855371900824</v>
      </c>
    </row>
    <row r="107" spans="8:18" ht="12.75">
      <c r="H107">
        <f t="shared" si="25"/>
        <v>88</v>
      </c>
      <c r="I107">
        <f t="shared" si="28"/>
        <v>12.39943591406279</v>
      </c>
      <c r="J107">
        <f t="shared" si="18"/>
        <v>0.00012691517165117476</v>
      </c>
      <c r="K107">
        <f t="shared" si="19"/>
        <v>0.16129766014046695</v>
      </c>
      <c r="L107">
        <f t="shared" si="20"/>
        <v>202.11080539922344</v>
      </c>
      <c r="M107">
        <f t="shared" si="26"/>
        <v>0.17742742615451365</v>
      </c>
      <c r="N107">
        <f t="shared" si="27"/>
        <v>167.03372347043253</v>
      </c>
      <c r="O107">
        <f t="shared" si="22"/>
        <v>369.14452886965597</v>
      </c>
      <c r="P107">
        <f t="shared" si="23"/>
        <v>32.599999999999994</v>
      </c>
      <c r="Q107">
        <f t="shared" si="24"/>
        <v>26.942148760330564</v>
      </c>
      <c r="R107">
        <f t="shared" si="21"/>
        <v>59.54214876033056</v>
      </c>
    </row>
    <row r="108" spans="8:18" ht="12.75">
      <c r="H108">
        <f t="shared" si="25"/>
        <v>89</v>
      </c>
      <c r="I108">
        <f t="shared" si="28"/>
        <v>12.523049922408509</v>
      </c>
      <c r="J108">
        <f t="shared" si="18"/>
        <v>0.00012197780311581205</v>
      </c>
      <c r="K108">
        <f t="shared" si="19"/>
        <v>0.15970550404188982</v>
      </c>
      <c r="L108">
        <f t="shared" si="20"/>
        <v>206.16070934765</v>
      </c>
      <c r="M108">
        <f t="shared" si="26"/>
        <v>0.1756760544460788</v>
      </c>
      <c r="N108">
        <f t="shared" si="27"/>
        <v>170.3807515269835</v>
      </c>
      <c r="O108">
        <f t="shared" si="22"/>
        <v>376.54146087463346</v>
      </c>
      <c r="P108">
        <f t="shared" si="23"/>
        <v>32.92499999999999</v>
      </c>
      <c r="Q108">
        <f t="shared" si="24"/>
        <v>27.21074380165289</v>
      </c>
      <c r="R108">
        <f t="shared" si="21"/>
        <v>60.13574380165287</v>
      </c>
    </row>
    <row r="109" spans="8:18" ht="12.75">
      <c r="H109">
        <f t="shared" si="25"/>
        <v>90</v>
      </c>
      <c r="I109">
        <f t="shared" si="28"/>
        <v>12.646663930754226</v>
      </c>
      <c r="J109">
        <f t="shared" si="18"/>
        <v>0.00011727821389523441</v>
      </c>
      <c r="K109">
        <f t="shared" si="19"/>
        <v>0.1581444727993751</v>
      </c>
      <c r="L109">
        <f t="shared" si="20"/>
        <v>210.25078784878897</v>
      </c>
      <c r="M109">
        <f t="shared" si="26"/>
        <v>0.17395892007931263</v>
      </c>
      <c r="N109">
        <f t="shared" si="27"/>
        <v>173.76098169321398</v>
      </c>
      <c r="O109">
        <f t="shared" si="22"/>
        <v>384.011769542003</v>
      </c>
      <c r="P109">
        <f t="shared" si="23"/>
        <v>33.24999999999999</v>
      </c>
      <c r="Q109">
        <f t="shared" si="24"/>
        <v>27.479338842975192</v>
      </c>
      <c r="R109">
        <f t="shared" si="21"/>
        <v>60.72933884297519</v>
      </c>
    </row>
    <row r="110" spans="8:18" ht="12.75">
      <c r="H110">
        <f t="shared" si="25"/>
        <v>91</v>
      </c>
      <c r="I110">
        <f t="shared" si="28"/>
        <v>12.770277939099945</v>
      </c>
      <c r="J110">
        <f t="shared" si="18"/>
        <v>0.00011280279390136744</v>
      </c>
      <c r="K110">
        <f t="shared" si="19"/>
        <v>0.1566136625637892</v>
      </c>
      <c r="L110">
        <f t="shared" si="20"/>
        <v>214.38104090264025</v>
      </c>
      <c r="M110">
        <f t="shared" si="26"/>
        <v>0.17227502882016812</v>
      </c>
      <c r="N110">
        <f t="shared" si="27"/>
        <v>177.17441396912417</v>
      </c>
      <c r="O110">
        <f t="shared" si="22"/>
        <v>391.5554548717644</v>
      </c>
      <c r="P110">
        <f t="shared" si="23"/>
        <v>33.57499999999999</v>
      </c>
      <c r="Q110">
        <f t="shared" si="24"/>
        <v>27.747933884297513</v>
      </c>
      <c r="R110">
        <f t="shared" si="21"/>
        <v>61.322933884297505</v>
      </c>
    </row>
    <row r="111" spans="8:18" ht="12.75">
      <c r="H111">
        <f t="shared" si="25"/>
        <v>92</v>
      </c>
      <c r="I111">
        <f t="shared" si="28"/>
        <v>12.893891947445663</v>
      </c>
      <c r="J111">
        <f aca="true" t="shared" si="29" ref="J111:J142">$B$4*I111^(-$B$4-1)</f>
        <v>0.00010853883329273642</v>
      </c>
      <c r="K111">
        <f aca="true" t="shared" si="30" ref="K111:K142">1/($B$2*I111)</f>
        <v>0.1551122041468797</v>
      </c>
      <c r="L111">
        <f t="shared" si="20"/>
        <v>218.55146850920394</v>
      </c>
      <c r="M111">
        <f t="shared" si="26"/>
        <v>0.17062342456156768</v>
      </c>
      <c r="N111">
        <f t="shared" si="27"/>
        <v>180.62104835471402</v>
      </c>
      <c r="O111">
        <f t="shared" si="22"/>
        <v>399.17251686391796</v>
      </c>
      <c r="P111">
        <f t="shared" si="23"/>
        <v>33.89999999999999</v>
      </c>
      <c r="Q111">
        <f t="shared" si="24"/>
        <v>28.01652892561983</v>
      </c>
      <c r="R111">
        <f t="shared" si="21"/>
        <v>61.91652892561982</v>
      </c>
    </row>
    <row r="112" spans="8:18" ht="12.75">
      <c r="H112">
        <f t="shared" si="25"/>
        <v>93</v>
      </c>
      <c r="I112">
        <f t="shared" si="28"/>
        <v>13.01750595579138</v>
      </c>
      <c r="J112">
        <f t="shared" si="29"/>
        <v>0.00010447445505893743</v>
      </c>
      <c r="K112">
        <f t="shared" si="30"/>
        <v>0.1536392613755799</v>
      </c>
      <c r="L112">
        <f t="shared" si="20"/>
        <v>222.76207066848</v>
      </c>
      <c r="M112">
        <f t="shared" si="26"/>
        <v>0.1690031875131379</v>
      </c>
      <c r="N112">
        <f t="shared" si="27"/>
        <v>184.10088484998346</v>
      </c>
      <c r="O112">
        <f t="shared" si="22"/>
        <v>406.8629555184634</v>
      </c>
      <c r="P112">
        <f t="shared" si="23"/>
        <v>34.225</v>
      </c>
      <c r="Q112">
        <f t="shared" si="24"/>
        <v>28.285123966942145</v>
      </c>
      <c r="R112">
        <f t="shared" si="21"/>
        <v>62.51012396694214</v>
      </c>
    </row>
    <row r="113" spans="8:18" ht="12.75">
      <c r="H113">
        <f t="shared" si="25"/>
        <v>94</v>
      </c>
      <c r="I113">
        <f t="shared" si="28"/>
        <v>13.141119964137099</v>
      </c>
      <c r="J113">
        <f t="shared" si="29"/>
        <v>0.00010059855323182686</v>
      </c>
      <c r="K113">
        <f t="shared" si="30"/>
        <v>0.152194029539196</v>
      </c>
      <c r="L113">
        <f t="shared" si="20"/>
        <v>227.01284738046837</v>
      </c>
      <c r="M113">
        <f t="shared" si="26"/>
        <v>0.1674134324931156</v>
      </c>
      <c r="N113">
        <f t="shared" si="27"/>
        <v>187.61392345493252</v>
      </c>
      <c r="O113">
        <f t="shared" si="22"/>
        <v>414.62677083540086</v>
      </c>
      <c r="P113">
        <f t="shared" si="23"/>
        <v>34.55</v>
      </c>
      <c r="Q113">
        <f t="shared" si="24"/>
        <v>28.55371900826446</v>
      </c>
      <c r="R113">
        <f t="shared" si="21"/>
        <v>63.10371900826445</v>
      </c>
    </row>
    <row r="114" spans="8:18" ht="12.75">
      <c r="H114">
        <f t="shared" si="25"/>
        <v>95</v>
      </c>
      <c r="I114">
        <f t="shared" si="28"/>
        <v>13.264733972482816</v>
      </c>
      <c r="J114">
        <f t="shared" si="29"/>
        <v>9.690073620643151E-05</v>
      </c>
      <c r="K114">
        <f t="shared" si="30"/>
        <v>0.15077573392341856</v>
      </c>
      <c r="L114">
        <f aca="true" t="shared" si="31" ref="L114:L145">$B$1*($B$8+$B$21)/(K114^(1/(1-$B$2))*$B$22)</f>
        <v>231.30379864516905</v>
      </c>
      <c r="M114">
        <f t="shared" si="26"/>
        <v>0.16585330731576042</v>
      </c>
      <c r="N114">
        <f t="shared" si="27"/>
        <v>191.1601641695612</v>
      </c>
      <c r="O114">
        <f t="shared" si="22"/>
        <v>422.4639628147303</v>
      </c>
      <c r="P114">
        <f t="shared" si="23"/>
        <v>34.87499999999999</v>
      </c>
      <c r="Q114">
        <f t="shared" si="24"/>
        <v>28.82231404958677</v>
      </c>
      <c r="R114">
        <f t="shared" si="21"/>
        <v>63.697314049586765</v>
      </c>
    </row>
    <row r="115" spans="8:18" ht="12.75">
      <c r="H115">
        <f t="shared" si="25"/>
        <v>96</v>
      </c>
      <c r="I115">
        <f t="shared" si="28"/>
        <v>13.388347980828534</v>
      </c>
      <c r="J115">
        <f t="shared" si="29"/>
        <v>9.337127470635475E-05</v>
      </c>
      <c r="K115">
        <f t="shared" si="30"/>
        <v>0.1493836284255461</v>
      </c>
      <c r="L115">
        <f t="shared" si="31"/>
        <v>235.63492446258218</v>
      </c>
      <c r="M115">
        <f t="shared" si="26"/>
        <v>0.1643219912681007</v>
      </c>
      <c r="N115">
        <f t="shared" si="27"/>
        <v>194.73960699386953</v>
      </c>
      <c r="O115">
        <f t="shared" si="22"/>
        <v>430.3745314564517</v>
      </c>
      <c r="P115">
        <f aca="true" t="shared" si="32" ref="P115:P146">K115*L115</f>
        <v>35.199999999999996</v>
      </c>
      <c r="Q115">
        <f t="shared" si="24"/>
        <v>29.090909090909083</v>
      </c>
      <c r="R115">
        <f t="shared" si="21"/>
        <v>64.29090909090907</v>
      </c>
    </row>
    <row r="116" spans="8:18" ht="12.75">
      <c r="H116">
        <f aca="true" t="shared" si="33" ref="H116:H147">H115+1</f>
        <v>97</v>
      </c>
      <c r="I116">
        <f t="shared" si="28"/>
        <v>13.511961989174253</v>
      </c>
      <c r="J116">
        <f t="shared" si="29"/>
        <v>9.000105397462966E-05</v>
      </c>
      <c r="K116">
        <f t="shared" si="30"/>
        <v>0.14801699424572054</v>
      </c>
      <c r="L116">
        <f t="shared" si="31"/>
        <v>240.00622483270763</v>
      </c>
      <c r="M116">
        <f t="shared" si="26"/>
        <v>0.1628186936702926</v>
      </c>
      <c r="N116">
        <f t="shared" si="27"/>
        <v>198.35225192785748</v>
      </c>
      <c r="O116">
        <f t="shared" si="22"/>
        <v>438.3584767605651</v>
      </c>
      <c r="P116">
        <f t="shared" si="32"/>
        <v>35.525</v>
      </c>
      <c r="Q116">
        <f t="shared" si="24"/>
        <v>29.359504132231393</v>
      </c>
      <c r="R116">
        <f t="shared" si="21"/>
        <v>64.88450413223138</v>
      </c>
    </row>
    <row r="117" spans="8:18" ht="12.75">
      <c r="H117">
        <f t="shared" si="33"/>
        <v>98</v>
      </c>
      <c r="I117">
        <f t="shared" si="28"/>
        <v>13.63557599751997</v>
      </c>
      <c r="J117">
        <f t="shared" si="29"/>
        <v>8.678152981218429E-05</v>
      </c>
      <c r="K117">
        <f t="shared" si="30"/>
        <v>0.1466751386493507</v>
      </c>
      <c r="L117">
        <f t="shared" si="31"/>
        <v>244.41769975554539</v>
      </c>
      <c r="M117">
        <f t="shared" si="26"/>
        <v>0.16134265251428578</v>
      </c>
      <c r="N117">
        <f t="shared" si="27"/>
        <v>201.99809897152508</v>
      </c>
      <c r="O117">
        <f t="shared" si="22"/>
        <v>446.41579872707047</v>
      </c>
      <c r="P117">
        <f t="shared" si="32"/>
        <v>35.84999999999999</v>
      </c>
      <c r="Q117">
        <f t="shared" si="24"/>
        <v>29.628099173553704</v>
      </c>
      <c r="R117">
        <f t="shared" si="21"/>
        <v>65.47809917355369</v>
      </c>
    </row>
    <row r="118" spans="8:18" ht="12.75">
      <c r="H118">
        <f t="shared" si="33"/>
        <v>99</v>
      </c>
      <c r="I118">
        <f t="shared" si="28"/>
        <v>13.759190005865689</v>
      </c>
      <c r="J118">
        <f t="shared" si="29"/>
        <v>8.370468812291879E-05</v>
      </c>
      <c r="K118">
        <f t="shared" si="30"/>
        <v>0.14535739379624663</v>
      </c>
      <c r="L118">
        <f t="shared" si="31"/>
        <v>248.86934923109564</v>
      </c>
      <c r="M118">
        <f t="shared" si="26"/>
        <v>0.1598931331758713</v>
      </c>
      <c r="N118">
        <f t="shared" si="27"/>
        <v>205.67714812487236</v>
      </c>
      <c r="O118">
        <f t="shared" si="22"/>
        <v>454.546497355968</v>
      </c>
      <c r="P118">
        <f t="shared" si="32"/>
        <v>36.175</v>
      </c>
      <c r="Q118">
        <f t="shared" si="24"/>
        <v>29.89669421487602</v>
      </c>
      <c r="R118">
        <f t="shared" si="21"/>
        <v>66.07169421487602</v>
      </c>
    </row>
    <row r="119" spans="8:18" ht="12.75">
      <c r="H119">
        <f t="shared" si="33"/>
        <v>100</v>
      </c>
      <c r="I119">
        <f t="shared" si="28"/>
        <v>13.882804014211406</v>
      </c>
      <c r="J119">
        <f t="shared" si="29"/>
        <v>8.076300765734722E-05</v>
      </c>
      <c r="K119">
        <f t="shared" si="30"/>
        <v>0.14406311563230748</v>
      </c>
      <c r="L119">
        <f t="shared" si="31"/>
        <v>253.36117325935805</v>
      </c>
      <c r="M119">
        <f t="shared" si="26"/>
        <v>0.15846942719553825</v>
      </c>
      <c r="N119">
        <f t="shared" si="27"/>
        <v>209.38939938789915</v>
      </c>
      <c r="O119">
        <f t="shared" si="22"/>
        <v>462.7505726472572</v>
      </c>
      <c r="P119">
        <f t="shared" si="32"/>
        <v>36.499999999999986</v>
      </c>
      <c r="Q119">
        <f t="shared" si="24"/>
        <v>30.165289256198328</v>
      </c>
      <c r="R119">
        <f t="shared" si="21"/>
        <v>66.6652892561983</v>
      </c>
    </row>
    <row r="120" spans="8:18" ht="12.75">
      <c r="H120">
        <f t="shared" si="33"/>
        <v>101</v>
      </c>
      <c r="I120">
        <f t="shared" si="28"/>
        <v>14.006418022557124</v>
      </c>
      <c r="J120">
        <f t="shared" si="29"/>
        <v>7.79494256762602E-05</v>
      </c>
      <c r="K120">
        <f t="shared" si="30"/>
        <v>0.1427916828398974</v>
      </c>
      <c r="L120">
        <f t="shared" si="31"/>
        <v>257.893171840333</v>
      </c>
      <c r="M120">
        <f t="shared" si="26"/>
        <v>0.15707085112388716</v>
      </c>
      <c r="N120">
        <f t="shared" si="27"/>
        <v>213.13485276060575</v>
      </c>
      <c r="O120">
        <f t="shared" si="22"/>
        <v>471.0280246009388</v>
      </c>
      <c r="P120">
        <f t="shared" si="32"/>
        <v>36.824999999999996</v>
      </c>
      <c r="Q120">
        <f t="shared" si="24"/>
        <v>30.43388429752065</v>
      </c>
      <c r="R120">
        <f t="shared" si="21"/>
        <v>67.25888429752065</v>
      </c>
    </row>
    <row r="121" spans="8:18" ht="12.75">
      <c r="H121">
        <f t="shared" si="33"/>
        <v>102</v>
      </c>
      <c r="I121">
        <f t="shared" si="28"/>
        <v>14.130032030902843</v>
      </c>
      <c r="J121">
        <f t="shared" si="29"/>
        <v>7.52573062823214E-05</v>
      </c>
      <c r="K121">
        <f t="shared" si="30"/>
        <v>0.14154249584331688</v>
      </c>
      <c r="L121">
        <f t="shared" si="31"/>
        <v>262.46534497402024</v>
      </c>
      <c r="M121">
        <f t="shared" si="26"/>
        <v>0.15569674542764858</v>
      </c>
      <c r="N121">
        <f t="shared" si="27"/>
        <v>216.91350824299195</v>
      </c>
      <c r="O121">
        <f t="shared" si="22"/>
        <v>479.3788532170122</v>
      </c>
      <c r="P121">
        <f t="shared" si="32"/>
        <v>37.14999999999999</v>
      </c>
      <c r="Q121">
        <f t="shared" si="24"/>
        <v>30.70247933884297</v>
      </c>
      <c r="R121">
        <f t="shared" si="21"/>
        <v>67.85247933884295</v>
      </c>
    </row>
    <row r="122" spans="8:18" ht="12.75">
      <c r="H122">
        <f t="shared" si="33"/>
        <v>103</v>
      </c>
      <c r="I122">
        <f t="shared" si="28"/>
        <v>14.25364603924856</v>
      </c>
      <c r="J122">
        <f t="shared" si="29"/>
        <v>7.268041119123971E-05</v>
      </c>
      <c r="K122">
        <f t="shared" si="30"/>
        <v>0.1403149758660233</v>
      </c>
      <c r="L122">
        <f t="shared" si="31"/>
        <v>267.0776926604198</v>
      </c>
      <c r="M122">
        <f t="shared" si="26"/>
        <v>0.15434647345262564</v>
      </c>
      <c r="N122">
        <f t="shared" si="27"/>
        <v>220.7253658350576</v>
      </c>
      <c r="O122">
        <f t="shared" si="22"/>
        <v>487.80305849547744</v>
      </c>
      <c r="P122">
        <f t="shared" si="32"/>
        <v>37.474999999999994</v>
      </c>
      <c r="Q122">
        <f t="shared" si="24"/>
        <v>30.97107438016527</v>
      </c>
      <c r="R122">
        <f t="shared" si="21"/>
        <v>68.44607438016527</v>
      </c>
    </row>
    <row r="123" spans="8:18" ht="12.75">
      <c r="H123">
        <f t="shared" si="33"/>
        <v>104</v>
      </c>
      <c r="I123">
        <f t="shared" si="28"/>
        <v>14.377260047594278</v>
      </c>
      <c r="J123">
        <f t="shared" si="29"/>
        <v>7.021287273547979E-05</v>
      </c>
      <c r="K123">
        <f t="shared" si="30"/>
        <v>0.13910856403648736</v>
      </c>
      <c r="L123">
        <f t="shared" si="31"/>
        <v>271.73021489953186</v>
      </c>
      <c r="M123">
        <f t="shared" si="26"/>
        <v>0.1530194204401361</v>
      </c>
      <c r="N123">
        <f t="shared" si="27"/>
        <v>224.5704255368031</v>
      </c>
      <c r="O123">
        <f t="shared" si="22"/>
        <v>496.30064043633496</v>
      </c>
      <c r="P123">
        <f t="shared" si="32"/>
        <v>37.8</v>
      </c>
      <c r="Q123">
        <f t="shared" si="24"/>
        <v>31.23966942148759</v>
      </c>
      <c r="R123">
        <f t="shared" si="21"/>
        <v>69.03966942148759</v>
      </c>
    </row>
    <row r="124" spans="8:18" ht="12.75">
      <c r="H124">
        <f t="shared" si="33"/>
        <v>105</v>
      </c>
      <c r="I124">
        <f t="shared" si="28"/>
        <v>14.500874055939997</v>
      </c>
      <c r="J124">
        <f t="shared" si="29"/>
        <v>6.784916891263757E-05</v>
      </c>
      <c r="K124">
        <f t="shared" si="30"/>
        <v>0.13792272053978288</v>
      </c>
      <c r="L124">
        <f t="shared" si="31"/>
        <v>276.42291169135615</v>
      </c>
      <c r="M124">
        <f t="shared" si="26"/>
        <v>0.15171499259376117</v>
      </c>
      <c r="N124">
        <f t="shared" si="27"/>
        <v>228.4486873482282</v>
      </c>
      <c r="O124">
        <f t="shared" si="22"/>
        <v>504.87159903958434</v>
      </c>
      <c r="P124">
        <f t="shared" si="32"/>
        <v>38.125</v>
      </c>
      <c r="Q124">
        <f t="shared" si="24"/>
        <v>31.508264462809912</v>
      </c>
      <c r="R124">
        <f t="shared" si="21"/>
        <v>69.6332644628099</v>
      </c>
    </row>
    <row r="125" spans="8:18" ht="12.75">
      <c r="H125">
        <f t="shared" si="33"/>
        <v>106</v>
      </c>
      <c r="I125">
        <f t="shared" si="28"/>
        <v>14.624488064285714</v>
      </c>
      <c r="J125">
        <f t="shared" si="29"/>
        <v>6.558410030785188E-05</v>
      </c>
      <c r="K125">
        <f t="shared" si="30"/>
        <v>0.13675692381220345</v>
      </c>
      <c r="L125">
        <f t="shared" si="31"/>
        <v>281.15578303589274</v>
      </c>
      <c r="M125">
        <f t="shared" si="26"/>
        <v>0.1504326161934238</v>
      </c>
      <c r="N125">
        <f t="shared" si="27"/>
        <v>232.36015126933285</v>
      </c>
      <c r="O125">
        <f t="shared" si="22"/>
        <v>513.5159343052255</v>
      </c>
      <c r="P125">
        <f t="shared" si="32"/>
        <v>38.44999999999999</v>
      </c>
      <c r="Q125">
        <f t="shared" si="24"/>
        <v>31.77685950413222</v>
      </c>
      <c r="R125">
        <f t="shared" si="21"/>
        <v>70.2268595041322</v>
      </c>
    </row>
    <row r="126" spans="8:18" ht="12.75">
      <c r="H126">
        <f t="shared" si="33"/>
        <v>107</v>
      </c>
      <c r="I126">
        <f t="shared" si="28"/>
        <v>14.748102072631433</v>
      </c>
      <c r="J126">
        <f t="shared" si="29"/>
        <v>6.341276873515722E-05</v>
      </c>
      <c r="K126">
        <f t="shared" si="30"/>
        <v>0.13561066977638225</v>
      </c>
      <c r="L126">
        <f t="shared" si="31"/>
        <v>285.92882893314186</v>
      </c>
      <c r="M126">
        <f t="shared" si="26"/>
        <v>0.14917173675402048</v>
      </c>
      <c r="N126">
        <f t="shared" si="27"/>
        <v>236.30481730011726</v>
      </c>
      <c r="O126">
        <f t="shared" si="22"/>
        <v>522.2336462332592</v>
      </c>
      <c r="P126">
        <f t="shared" si="32"/>
        <v>38.77499999999999</v>
      </c>
      <c r="Q126">
        <f t="shared" si="24"/>
        <v>32.04545454545454</v>
      </c>
      <c r="R126">
        <f t="shared" si="21"/>
        <v>70.82045454545454</v>
      </c>
    </row>
    <row r="127" spans="8:18" ht="12.75">
      <c r="H127">
        <f t="shared" si="33"/>
        <v>108</v>
      </c>
      <c r="I127">
        <f t="shared" si="28"/>
        <v>14.871716080977151</v>
      </c>
      <c r="J127">
        <f t="shared" si="29"/>
        <v>6.133055745668643E-05</v>
      </c>
      <c r="K127">
        <f t="shared" si="30"/>
        <v>0.1344834711145581</v>
      </c>
      <c r="L127">
        <f t="shared" si="31"/>
        <v>290.7420493831032</v>
      </c>
      <c r="M127">
        <f t="shared" si="26"/>
        <v>0.14793181822601392</v>
      </c>
      <c r="N127">
        <f t="shared" si="27"/>
        <v>240.2826854405812</v>
      </c>
      <c r="O127">
        <f t="shared" si="22"/>
        <v>531.0247348236844</v>
      </c>
      <c r="P127">
        <f t="shared" si="32"/>
        <v>39.09999999999999</v>
      </c>
      <c r="Q127">
        <f t="shared" si="24"/>
        <v>32.314049586776854</v>
      </c>
      <c r="R127">
        <f t="shared" si="21"/>
        <v>71.41404958677684</v>
      </c>
    </row>
    <row r="128" spans="8:18" ht="12.75">
      <c r="H128">
        <f t="shared" si="33"/>
        <v>109</v>
      </c>
      <c r="I128">
        <f t="shared" si="28"/>
        <v>14.995330089322868</v>
      </c>
      <c r="J128">
        <f t="shared" si="29"/>
        <v>5.933311285126538E-05</v>
      </c>
      <c r="K128">
        <f t="shared" si="30"/>
        <v>0.13337485657778622</v>
      </c>
      <c r="L128">
        <f t="shared" si="31"/>
        <v>295.59544438577706</v>
      </c>
      <c r="M128">
        <f t="shared" si="26"/>
        <v>0.14671234223556487</v>
      </c>
      <c r="N128">
        <f t="shared" si="27"/>
        <v>244.29375569072474</v>
      </c>
      <c r="O128">
        <f t="shared" si="22"/>
        <v>539.8892000765018</v>
      </c>
      <c r="P128">
        <f t="shared" si="32"/>
        <v>39.425</v>
      </c>
      <c r="Q128">
        <f t="shared" si="24"/>
        <v>32.58264462809916</v>
      </c>
      <c r="R128">
        <f t="shared" si="21"/>
        <v>72.00764462809916</v>
      </c>
    </row>
    <row r="129" spans="8:18" ht="12.75">
      <c r="H129">
        <f t="shared" si="33"/>
        <v>110</v>
      </c>
      <c r="I129">
        <f t="shared" si="28"/>
        <v>15.118944097668587</v>
      </c>
      <c r="J129">
        <f t="shared" si="29"/>
        <v>5.741632741535403E-05</v>
      </c>
      <c r="K129">
        <f t="shared" si="30"/>
        <v>0.13228437032903703</v>
      </c>
      <c r="L129">
        <f t="shared" si="31"/>
        <v>300.48901394116314</v>
      </c>
      <c r="M129">
        <f t="shared" si="26"/>
        <v>0.14551280736194075</v>
      </c>
      <c r="N129">
        <f t="shared" si="27"/>
        <v>248.338028050548</v>
      </c>
      <c r="O129">
        <f t="shared" si="22"/>
        <v>548.8270419917111</v>
      </c>
      <c r="P129">
        <f t="shared" si="32"/>
        <v>39.74999999999999</v>
      </c>
      <c r="Q129">
        <f t="shared" si="24"/>
        <v>32.851239669421474</v>
      </c>
      <c r="R129">
        <f t="shared" si="21"/>
        <v>72.60123966942147</v>
      </c>
    </row>
    <row r="130" spans="8:18" ht="12.75">
      <c r="H130">
        <f t="shared" si="33"/>
        <v>111</v>
      </c>
      <c r="I130">
        <f t="shared" si="28"/>
        <v>15.242558106014304</v>
      </c>
      <c r="J130">
        <f t="shared" si="29"/>
        <v>5.557632398960188E-05</v>
      </c>
      <c r="K130">
        <f t="shared" si="30"/>
        <v>0.13121157131825884</v>
      </c>
      <c r="L130">
        <f t="shared" si="31"/>
        <v>305.42275804926146</v>
      </c>
      <c r="M130">
        <f t="shared" si="26"/>
        <v>0.14433272845008474</v>
      </c>
      <c r="N130">
        <f t="shared" si="27"/>
        <v>252.41550252005078</v>
      </c>
      <c r="O130">
        <f t="shared" si="22"/>
        <v>557.8382605693123</v>
      </c>
      <c r="P130">
        <f t="shared" si="32"/>
        <v>40.07499999999998</v>
      </c>
      <c r="Q130">
        <f t="shared" si="24"/>
        <v>33.11983471074379</v>
      </c>
      <c r="R130">
        <f t="shared" si="21"/>
        <v>73.19483471074378</v>
      </c>
    </row>
    <row r="131" spans="8:18" ht="12.75">
      <c r="H131">
        <f t="shared" si="33"/>
        <v>112</v>
      </c>
      <c r="I131">
        <f t="shared" si="28"/>
        <v>15.366172114360023</v>
      </c>
      <c r="J131">
        <f t="shared" si="29"/>
        <v>5.380944111361468E-05</v>
      </c>
      <c r="K131">
        <f t="shared" si="30"/>
        <v>0.1301560326876045</v>
      </c>
      <c r="L131">
        <f t="shared" si="31"/>
        <v>310.39667671007237</v>
      </c>
      <c r="M131">
        <f t="shared" si="26"/>
        <v>0.14317163595636498</v>
      </c>
      <c r="N131">
        <f t="shared" si="27"/>
        <v>256.52617909923333</v>
      </c>
      <c r="O131">
        <f t="shared" si="22"/>
        <v>566.9228558093057</v>
      </c>
      <c r="P131">
        <f t="shared" si="32"/>
        <v>40.399999999999984</v>
      </c>
      <c r="Q131">
        <f t="shared" si="24"/>
        <v>33.3884297520661</v>
      </c>
      <c r="R131">
        <f t="shared" si="21"/>
        <v>73.7884297520661</v>
      </c>
    </row>
    <row r="132" spans="8:18" ht="12.75">
      <c r="H132">
        <f t="shared" si="33"/>
        <v>113</v>
      </c>
      <c r="I132">
        <f t="shared" si="28"/>
        <v>15.489786122705741</v>
      </c>
      <c r="J132">
        <f t="shared" si="29"/>
        <v>5.2112219419979465E-05</v>
      </c>
      <c r="K132">
        <f t="shared" si="30"/>
        <v>0.12911734120513743</v>
      </c>
      <c r="L132">
        <f t="shared" si="31"/>
        <v>315.4107699235956</v>
      </c>
      <c r="M132">
        <f t="shared" si="26"/>
        <v>0.14202907532565118</v>
      </c>
      <c r="N132">
        <f t="shared" si="27"/>
        <v>260.67005778809556</v>
      </c>
      <c r="O132">
        <f t="shared" si="22"/>
        <v>576.0808277116912</v>
      </c>
      <c r="P132">
        <f t="shared" si="32"/>
        <v>40.72499999999999</v>
      </c>
      <c r="Q132">
        <f t="shared" si="24"/>
        <v>33.65702479338842</v>
      </c>
      <c r="R132">
        <f t="shared" si="21"/>
        <v>74.38202479338842</v>
      </c>
    </row>
    <row r="133" spans="8:18" ht="12.75">
      <c r="H133">
        <f t="shared" si="33"/>
        <v>114</v>
      </c>
      <c r="I133">
        <f t="shared" si="28"/>
        <v>15.613400131051458</v>
      </c>
      <c r="J133">
        <f t="shared" si="29"/>
        <v>5.048138898624669E-05</v>
      </c>
      <c r="K133">
        <f t="shared" si="30"/>
        <v>0.1280950967254378</v>
      </c>
      <c r="L133">
        <f t="shared" si="31"/>
        <v>320.46503768983115</v>
      </c>
      <c r="M133">
        <f t="shared" si="26"/>
        <v>0.1409046063979816</v>
      </c>
      <c r="N133">
        <f t="shared" si="27"/>
        <v>264.84713858663724</v>
      </c>
      <c r="O133">
        <f t="shared" si="22"/>
        <v>585.3121762764683</v>
      </c>
      <c r="P133">
        <f t="shared" si="32"/>
        <v>41.05</v>
      </c>
      <c r="Q133">
        <f t="shared" si="24"/>
        <v>33.92561983471073</v>
      </c>
      <c r="R133">
        <f t="shared" si="21"/>
        <v>74.97561983471071</v>
      </c>
    </row>
    <row r="134" spans="8:18" ht="12.75">
      <c r="H134">
        <f t="shared" si="33"/>
        <v>115</v>
      </c>
      <c r="I134">
        <f t="shared" si="28"/>
        <v>15.737014139397177</v>
      </c>
      <c r="J134">
        <f t="shared" si="29"/>
        <v>4.891385757051173E-05</v>
      </c>
      <c r="K134">
        <f t="shared" si="30"/>
        <v>0.12708891167563074</v>
      </c>
      <c r="L134">
        <f t="shared" si="31"/>
        <v>325.559480008779</v>
      </c>
      <c r="M134">
        <f t="shared" si="26"/>
        <v>0.13979780284319382</v>
      </c>
      <c r="N134">
        <f t="shared" si="27"/>
        <v>269.0574214948587</v>
      </c>
      <c r="O134">
        <f t="shared" si="22"/>
        <v>594.6169015036378</v>
      </c>
      <c r="P134">
        <f t="shared" si="32"/>
        <v>41.37499999999999</v>
      </c>
      <c r="Q134">
        <f t="shared" si="24"/>
        <v>34.19421487603305</v>
      </c>
      <c r="R134">
        <f t="shared" si="21"/>
        <v>75.56921487603304</v>
      </c>
    </row>
    <row r="135" spans="8:18" ht="12.75">
      <c r="H135">
        <f t="shared" si="33"/>
        <v>116</v>
      </c>
      <c r="I135">
        <f t="shared" si="28"/>
        <v>15.860628147742894</v>
      </c>
      <c r="J135">
        <f t="shared" si="29"/>
        <v>4.740669966253757E-05</v>
      </c>
      <c r="K135">
        <f t="shared" si="30"/>
        <v>0.126098410565449</v>
      </c>
      <c r="L135">
        <f t="shared" si="31"/>
        <v>330.6940968804392</v>
      </c>
      <c r="M135">
        <f t="shared" si="26"/>
        <v>0.1387082516219939</v>
      </c>
      <c r="N135">
        <f t="shared" si="27"/>
        <v>273.30090651275964</v>
      </c>
      <c r="O135">
        <f t="shared" si="22"/>
        <v>603.9950033931989</v>
      </c>
      <c r="P135">
        <f t="shared" si="32"/>
        <v>41.69999999999998</v>
      </c>
      <c r="Q135">
        <f t="shared" si="24"/>
        <v>34.46280991735536</v>
      </c>
      <c r="R135">
        <f t="shared" si="21"/>
        <v>76.16280991735535</v>
      </c>
    </row>
    <row r="136" spans="8:18" ht="12.75">
      <c r="H136">
        <f t="shared" si="33"/>
        <v>117</v>
      </c>
      <c r="I136">
        <f t="shared" si="28"/>
        <v>15.984242156088612</v>
      </c>
      <c r="J136">
        <f t="shared" si="29"/>
        <v>4.5957146288082E-05</v>
      </c>
      <c r="K136">
        <f t="shared" si="30"/>
        <v>0.12512322952002908</v>
      </c>
      <c r="L136">
        <f t="shared" si="31"/>
        <v>335.86888830481195</v>
      </c>
      <c r="M136">
        <f t="shared" si="26"/>
        <v>0.137635552472032</v>
      </c>
      <c r="N136">
        <f t="shared" si="27"/>
        <v>277.5775936403404</v>
      </c>
      <c r="O136">
        <f t="shared" si="22"/>
        <v>613.4464819451523</v>
      </c>
      <c r="P136">
        <f t="shared" si="32"/>
        <v>42.025</v>
      </c>
      <c r="Q136">
        <f t="shared" si="24"/>
        <v>34.73140495867768</v>
      </c>
      <c r="R136">
        <f t="shared" si="21"/>
        <v>76.75640495867766</v>
      </c>
    </row>
    <row r="137" spans="8:18" ht="12.75">
      <c r="H137">
        <f t="shared" si="33"/>
        <v>118</v>
      </c>
      <c r="I137">
        <f t="shared" si="28"/>
        <v>16.10785616443433</v>
      </c>
      <c r="J137">
        <f t="shared" si="29"/>
        <v>4.45625755092952E-05</v>
      </c>
      <c r="K137">
        <f t="shared" si="30"/>
        <v>0.12416301583422013</v>
      </c>
      <c r="L137">
        <f t="shared" si="31"/>
        <v>341.08385428189683</v>
      </c>
      <c r="M137">
        <f t="shared" si="26"/>
        <v>0.13657931741764215</v>
      </c>
      <c r="N137">
        <f t="shared" si="27"/>
        <v>281.88748287760063</v>
      </c>
      <c r="O137">
        <f t="shared" si="22"/>
        <v>622.9713371594975</v>
      </c>
      <c r="P137">
        <f t="shared" si="32"/>
        <v>42.34999999999999</v>
      </c>
      <c r="Q137">
        <f t="shared" si="24"/>
        <v>34.99999999999998</v>
      </c>
      <c r="R137">
        <f t="shared" si="21"/>
        <v>77.34999999999997</v>
      </c>
    </row>
    <row r="138" spans="8:18" ht="12.75">
      <c r="H138">
        <f t="shared" si="33"/>
        <v>119</v>
      </c>
      <c r="I138">
        <f t="shared" si="28"/>
        <v>16.23147017278005</v>
      </c>
      <c r="J138">
        <f t="shared" si="29"/>
        <v>4.322050356878354E-05</v>
      </c>
      <c r="K138">
        <f t="shared" si="30"/>
        <v>0.12321742754725769</v>
      </c>
      <c r="L138">
        <f t="shared" si="31"/>
        <v>346.3389948116943</v>
      </c>
      <c r="M138">
        <f t="shared" si="26"/>
        <v>0.13553917030198348</v>
      </c>
      <c r="N138">
        <f t="shared" si="27"/>
        <v>286.23057422454065</v>
      </c>
      <c r="O138">
        <f t="shared" si="22"/>
        <v>632.569569036235</v>
      </c>
      <c r="P138">
        <f t="shared" si="32"/>
        <v>42.675</v>
      </c>
      <c r="Q138">
        <f t="shared" si="24"/>
        <v>35.2685950413223</v>
      </c>
      <c r="R138">
        <f t="shared" si="21"/>
        <v>77.9435950413223</v>
      </c>
    </row>
    <row r="139" spans="8:18" ht="12.75">
      <c r="H139">
        <f t="shared" si="33"/>
        <v>120</v>
      </c>
      <c r="I139">
        <f t="shared" si="28"/>
        <v>16.35508418112577</v>
      </c>
      <c r="J139">
        <f t="shared" si="29"/>
        <v>4.1928576629244254E-05</v>
      </c>
      <c r="K139">
        <f t="shared" si="30"/>
        <v>0.12228613303672609</v>
      </c>
      <c r="L139">
        <f t="shared" si="31"/>
        <v>351.634309894204</v>
      </c>
      <c r="M139">
        <f t="shared" si="26"/>
        <v>0.1345147463403987</v>
      </c>
      <c r="N139">
        <f t="shared" si="27"/>
        <v>290.6068676811603</v>
      </c>
      <c r="O139">
        <f t="shared" si="22"/>
        <v>642.2411775753643</v>
      </c>
      <c r="P139">
        <f t="shared" si="32"/>
        <v>43</v>
      </c>
      <c r="Q139">
        <f t="shared" si="24"/>
        <v>35.53719008264462</v>
      </c>
      <c r="R139">
        <f t="shared" si="21"/>
        <v>78.53719008264463</v>
      </c>
    </row>
    <row r="140" spans="8:18" ht="12.75">
      <c r="H140">
        <f t="shared" si="33"/>
        <v>121</v>
      </c>
      <c r="I140">
        <f t="shared" si="28"/>
        <v>16.478698189471487</v>
      </c>
      <c r="J140">
        <f t="shared" si="29"/>
        <v>4.06845630644978E-05</v>
      </c>
      <c r="K140">
        <f t="shared" si="30"/>
        <v>0.12136881063079565</v>
      </c>
      <c r="L140">
        <f t="shared" si="31"/>
        <v>356.9697995294261</v>
      </c>
      <c r="M140">
        <f t="shared" si="26"/>
        <v>0.13350569169387522</v>
      </c>
      <c r="N140">
        <f t="shared" si="27"/>
        <v>295.01636324745954</v>
      </c>
      <c r="O140">
        <f t="shared" si="22"/>
        <v>651.9861627768856</v>
      </c>
      <c r="P140">
        <f t="shared" si="32"/>
        <v>43.325</v>
      </c>
      <c r="Q140">
        <f t="shared" si="24"/>
        <v>35.805785123966935</v>
      </c>
      <c r="R140">
        <f t="shared" si="21"/>
        <v>79.13078512396693</v>
      </c>
    </row>
    <row r="141" spans="8:18" ht="12.75">
      <c r="H141">
        <f t="shared" si="33"/>
        <v>122</v>
      </c>
      <c r="I141">
        <f t="shared" si="28"/>
        <v>16.602312197817202</v>
      </c>
      <c r="J141">
        <f t="shared" si="29"/>
        <v>3.9486346261323685E-05</v>
      </c>
      <c r="K141">
        <f t="shared" si="30"/>
        <v>0.12046514823778287</v>
      </c>
      <c r="L141">
        <f t="shared" si="31"/>
        <v>362.34546371736036</v>
      </c>
      <c r="M141">
        <f t="shared" si="26"/>
        <v>0.13251166306156117</v>
      </c>
      <c r="N141">
        <f t="shared" si="27"/>
        <v>299.45906092343824</v>
      </c>
      <c r="O141">
        <f t="shared" si="22"/>
        <v>661.8045246407986</v>
      </c>
      <c r="P141">
        <f t="shared" si="32"/>
        <v>43.64999999999999</v>
      </c>
      <c r="Q141">
        <f t="shared" si="24"/>
        <v>36.07438016528924</v>
      </c>
      <c r="R141">
        <f t="shared" si="21"/>
        <v>79.72438016528923</v>
      </c>
    </row>
    <row r="142" spans="8:18" ht="12.75">
      <c r="H142">
        <f t="shared" si="33"/>
        <v>123</v>
      </c>
      <c r="I142">
        <f t="shared" si="28"/>
        <v>16.72592620616292</v>
      </c>
      <c r="J142">
        <f t="shared" si="29"/>
        <v>3.8331917894767256E-05</v>
      </c>
      <c r="K142">
        <f t="shared" si="30"/>
        <v>0.11957484299213694</v>
      </c>
      <c r="L142">
        <f t="shared" si="31"/>
        <v>367.76130245800715</v>
      </c>
      <c r="M142">
        <f t="shared" si="26"/>
        <v>0.13153232729135064</v>
      </c>
      <c r="N142">
        <f t="shared" si="27"/>
        <v>303.9349607090968</v>
      </c>
      <c r="O142">
        <f t="shared" si="22"/>
        <v>671.696263167104</v>
      </c>
      <c r="P142">
        <f t="shared" si="32"/>
        <v>43.974999999999994</v>
      </c>
      <c r="Q142">
        <f t="shared" si="24"/>
        <v>36.34297520661156</v>
      </c>
      <c r="R142">
        <f t="shared" si="21"/>
        <v>80.31797520661156</v>
      </c>
    </row>
    <row r="143" spans="8:18" ht="12.75">
      <c r="H143">
        <f t="shared" si="33"/>
        <v>124</v>
      </c>
      <c r="I143">
        <f t="shared" si="28"/>
        <v>16.84954021450864</v>
      </c>
      <c r="J143">
        <f aca="true" t="shared" si="34" ref="J143:J174">$B$4*I143^(-$B$4-1)</f>
        <v>3.7219371642566125E-05</v>
      </c>
      <c r="K143">
        <f aca="true" t="shared" si="35" ref="K143:K174">1/($B$2*I143)</f>
        <v>0.11869760091600952</v>
      </c>
      <c r="L143">
        <f t="shared" si="31"/>
        <v>373.21731575136636</v>
      </c>
      <c r="M143">
        <f t="shared" si="26"/>
        <v>0.1305673610076105</v>
      </c>
      <c r="N143">
        <f t="shared" si="27"/>
        <v>308.4440626044349</v>
      </c>
      <c r="O143">
        <f t="shared" si="22"/>
        <v>681.6613783558013</v>
      </c>
      <c r="P143">
        <f t="shared" si="32"/>
        <v>44.3</v>
      </c>
      <c r="Q143">
        <f t="shared" si="24"/>
        <v>36.61157024793387</v>
      </c>
      <c r="R143">
        <f t="shared" si="21"/>
        <v>80.91157024793387</v>
      </c>
    </row>
    <row r="144" spans="8:18" ht="12.75">
      <c r="H144">
        <f t="shared" si="33"/>
        <v>125</v>
      </c>
      <c r="I144">
        <f t="shared" si="28"/>
        <v>16.973154222854358</v>
      </c>
      <c r="J144">
        <f t="shared" si="34"/>
        <v>3.614689730706498E-05</v>
      </c>
      <c r="K144">
        <f t="shared" si="35"/>
        <v>0.11783313659561281</v>
      </c>
      <c r="L144">
        <f t="shared" si="31"/>
        <v>378.7135035974378</v>
      </c>
      <c r="M144">
        <f t="shared" si="26"/>
        <v>0.1296164502551741</v>
      </c>
      <c r="N144">
        <f t="shared" si="27"/>
        <v>312.9863666094528</v>
      </c>
      <c r="O144">
        <f t="shared" si="22"/>
        <v>691.6998702068906</v>
      </c>
      <c r="P144">
        <f t="shared" si="32"/>
        <v>44.62499999999999</v>
      </c>
      <c r="Q144">
        <f t="shared" si="24"/>
        <v>36.8801652892562</v>
      </c>
      <c r="R144">
        <f t="shared" si="21"/>
        <v>81.5051652892562</v>
      </c>
    </row>
    <row r="145" spans="8:18" ht="12.75">
      <c r="H145">
        <f t="shared" si="33"/>
        <v>126</v>
      </c>
      <c r="I145">
        <f t="shared" si="28"/>
        <v>17.096768231200077</v>
      </c>
      <c r="J145">
        <f t="shared" si="34"/>
        <v>3.511277531547732E-05</v>
      </c>
      <c r="K145">
        <f t="shared" si="35"/>
        <v>0.11698117287161783</v>
      </c>
      <c r="L145">
        <f t="shared" si="31"/>
        <v>384.24986599622173</v>
      </c>
      <c r="M145">
        <f t="shared" si="26"/>
        <v>0.12867929015877963</v>
      </c>
      <c r="N145">
        <f t="shared" si="27"/>
        <v>317.5618727241501</v>
      </c>
      <c r="O145">
        <f t="shared" si="22"/>
        <v>701.8117387203717</v>
      </c>
      <c r="P145">
        <f t="shared" si="32"/>
        <v>44.949999999999996</v>
      </c>
      <c r="Q145">
        <f t="shared" si="24"/>
        <v>37.1487603305785</v>
      </c>
      <c r="R145">
        <f t="shared" si="21"/>
        <v>82.09876033057849</v>
      </c>
    </row>
    <row r="146" spans="8:18" ht="12.75">
      <c r="H146">
        <f t="shared" si="33"/>
        <v>127</v>
      </c>
      <c r="I146">
        <f t="shared" si="28"/>
        <v>17.220382239545792</v>
      </c>
      <c r="J146">
        <f t="shared" si="34"/>
        <v>3.411537157162786E-05</v>
      </c>
      <c r="K146">
        <f t="shared" si="35"/>
        <v>0.1161414405428873</v>
      </c>
      <c r="L146">
        <f aca="true" t="shared" si="36" ref="L146:L177">$B$1*($B$8+$B$21)/(K146^(1/(1-$B$2))*$B$22)</f>
        <v>389.8264029477177</v>
      </c>
      <c r="M146">
        <f t="shared" si="26"/>
        <v>0.12775558459717604</v>
      </c>
      <c r="N146">
        <f t="shared" si="27"/>
        <v>322.17058094852706</v>
      </c>
      <c r="O146">
        <f t="shared" si="22"/>
        <v>711.9969838962447</v>
      </c>
      <c r="P146">
        <f t="shared" si="32"/>
        <v>45.274999999999984</v>
      </c>
      <c r="Q146">
        <f t="shared" si="24"/>
        <v>37.41735537190082</v>
      </c>
      <c r="R146">
        <f aca="true" t="shared" si="37" ref="R146:R206">$K146*O146</f>
        <v>82.6923553719008</v>
      </c>
    </row>
    <row r="147" spans="8:18" ht="12.75">
      <c r="H147">
        <f t="shared" si="33"/>
        <v>128</v>
      </c>
      <c r="I147">
        <f t="shared" si="28"/>
        <v>17.34399624789151</v>
      </c>
      <c r="J147">
        <f t="shared" si="34"/>
        <v>3.31531326343934E-05</v>
      </c>
      <c r="K147">
        <f t="shared" si="35"/>
        <v>0.11531367808287768</v>
      </c>
      <c r="L147">
        <f t="shared" si="36"/>
        <v>395.44311445192636</v>
      </c>
      <c r="M147">
        <f t="shared" si="26"/>
        <v>0.12684504589116546</v>
      </c>
      <c r="N147">
        <f t="shared" si="27"/>
        <v>326.81249128258366</v>
      </c>
      <c r="O147">
        <f aca="true" t="shared" si="38" ref="O147:O206">L147+N147</f>
        <v>722.25560573451</v>
      </c>
      <c r="P147">
        <f aca="true" t="shared" si="39" ref="P147:P178">K147*L147</f>
        <v>45.599999999999994</v>
      </c>
      <c r="Q147">
        <f aca="true" t="shared" si="40" ref="Q147:Q206">$K147*N147</f>
        <v>37.68595041322312</v>
      </c>
      <c r="R147">
        <f t="shared" si="37"/>
        <v>83.2859504132231</v>
      </c>
    </row>
    <row r="148" spans="8:18" ht="12.75">
      <c r="H148">
        <f aca="true" t="shared" si="41" ref="H148:H179">H147+1</f>
        <v>129</v>
      </c>
      <c r="I148">
        <f t="shared" si="28"/>
        <v>17.46761025623723</v>
      </c>
      <c r="J148">
        <f t="shared" si="34"/>
        <v>3.222458119996893E-05</v>
      </c>
      <c r="K148">
        <f t="shared" si="35"/>
        <v>0.11449763136808322</v>
      </c>
      <c r="L148">
        <f t="shared" si="36"/>
        <v>401.10000050884736</v>
      </c>
      <c r="M148">
        <f t="shared" si="26"/>
        <v>0.12594739450489156</v>
      </c>
      <c r="N148">
        <f t="shared" si="27"/>
        <v>331.48760372632</v>
      </c>
      <c r="O148">
        <f t="shared" si="38"/>
        <v>732.5876042351674</v>
      </c>
      <c r="P148">
        <f t="shared" si="39"/>
        <v>45.925</v>
      </c>
      <c r="Q148">
        <f t="shared" si="40"/>
        <v>37.95454545454544</v>
      </c>
      <c r="R148">
        <f t="shared" si="37"/>
        <v>83.87954545454544</v>
      </c>
    </row>
    <row r="149" spans="8:18" ht="12.75">
      <c r="H149">
        <f t="shared" si="41"/>
        <v>130</v>
      </c>
      <c r="I149">
        <f t="shared" si="28"/>
        <v>17.591224264582948</v>
      </c>
      <c r="J149">
        <f t="shared" si="34"/>
        <v>3.13283118668341E-05</v>
      </c>
      <c r="K149">
        <f t="shared" si="35"/>
        <v>0.11369305341792912</v>
      </c>
      <c r="L149">
        <f t="shared" si="36"/>
        <v>406.79706111848066</v>
      </c>
      <c r="M149">
        <f t="shared" si="26"/>
        <v>0.12506235875972205</v>
      </c>
      <c r="N149">
        <f t="shared" si="27"/>
        <v>336.195918279736</v>
      </c>
      <c r="O149">
        <f t="shared" si="38"/>
        <v>742.9929793982167</v>
      </c>
      <c r="P149">
        <f t="shared" si="39"/>
        <v>46.25</v>
      </c>
      <c r="Q149">
        <f t="shared" si="40"/>
        <v>38.22314049586776</v>
      </c>
      <c r="R149">
        <f t="shared" si="37"/>
        <v>84.47314049586777</v>
      </c>
    </row>
    <row r="150" spans="8:18" ht="12.75">
      <c r="H150">
        <f t="shared" si="41"/>
        <v>131</v>
      </c>
      <c r="I150">
        <f t="shared" si="28"/>
        <v>17.714838272928663</v>
      </c>
      <c r="J150">
        <f t="shared" si="34"/>
        <v>3.0462987163900747E-05</v>
      </c>
      <c r="K150">
        <f t="shared" si="35"/>
        <v>0.11289970414555497</v>
      </c>
      <c r="L150">
        <f t="shared" si="36"/>
        <v>412.5342962808261</v>
      </c>
      <c r="M150">
        <f t="shared" si="26"/>
        <v>0.12418967456011049</v>
      </c>
      <c r="N150">
        <f t="shared" si="27"/>
        <v>340.9374349428314</v>
      </c>
      <c r="O150">
        <f t="shared" si="38"/>
        <v>753.4717312236575</v>
      </c>
      <c r="P150">
        <f t="shared" si="39"/>
        <v>46.57499999999998</v>
      </c>
      <c r="Q150">
        <f t="shared" si="40"/>
        <v>38.49173553719006</v>
      </c>
      <c r="R150">
        <f t="shared" si="37"/>
        <v>85.06673553719004</v>
      </c>
    </row>
    <row r="151" spans="8:18" ht="12.75">
      <c r="H151">
        <f t="shared" si="41"/>
        <v>132</v>
      </c>
      <c r="I151">
        <f t="shared" si="28"/>
        <v>17.83845228127438</v>
      </c>
      <c r="J151">
        <f t="shared" si="34"/>
        <v>2.962733382379362E-05</v>
      </c>
      <c r="K151">
        <f t="shared" si="35"/>
        <v>0.11211735011895997</v>
      </c>
      <c r="L151">
        <f t="shared" si="36"/>
        <v>418.3117059958841</v>
      </c>
      <c r="M151">
        <f t="shared" si="26"/>
        <v>0.12332908513085598</v>
      </c>
      <c r="N151">
        <f t="shared" si="27"/>
        <v>345.71215371560663</v>
      </c>
      <c r="O151">
        <f t="shared" si="38"/>
        <v>764.0238597114908</v>
      </c>
      <c r="P151">
        <f t="shared" si="39"/>
        <v>46.899999999999984</v>
      </c>
      <c r="Q151">
        <f t="shared" si="40"/>
        <v>38.760330578512374</v>
      </c>
      <c r="R151">
        <f t="shared" si="37"/>
        <v>85.66033057851237</v>
      </c>
    </row>
    <row r="152" spans="8:18" ht="12.75">
      <c r="H152">
        <f t="shared" si="41"/>
        <v>133</v>
      </c>
      <c r="I152">
        <f t="shared" si="28"/>
        <v>17.9620662896201</v>
      </c>
      <c r="J152">
        <f t="shared" si="34"/>
        <v>2.8820139284569357E-05</v>
      </c>
      <c r="K152">
        <f t="shared" si="35"/>
        <v>0.11134576433201106</v>
      </c>
      <c r="L152">
        <f t="shared" si="36"/>
        <v>424.1292902636545</v>
      </c>
      <c r="M152">
        <f t="shared" si="26"/>
        <v>0.12248034076521218</v>
      </c>
      <c r="N152">
        <f t="shared" si="27"/>
        <v>350.5200745980615</v>
      </c>
      <c r="O152">
        <f t="shared" si="38"/>
        <v>774.6493648617161</v>
      </c>
      <c r="P152">
        <f t="shared" si="39"/>
        <v>47.22499999999999</v>
      </c>
      <c r="Q152">
        <f t="shared" si="40"/>
        <v>39.028925619834695</v>
      </c>
      <c r="R152">
        <f t="shared" si="37"/>
        <v>86.25392561983469</v>
      </c>
    </row>
    <row r="153" spans="8:18" ht="12.75">
      <c r="H153">
        <f t="shared" si="41"/>
        <v>134</v>
      </c>
      <c r="I153">
        <f t="shared" si="28"/>
        <v>18.08568029796582</v>
      </c>
      <c r="J153">
        <f t="shared" si="34"/>
        <v>2.8040248404420283E-05</v>
      </c>
      <c r="K153">
        <f t="shared" si="35"/>
        <v>0.11058472598484169</v>
      </c>
      <c r="L153">
        <f t="shared" si="36"/>
        <v>429.98704908413725</v>
      </c>
      <c r="M153">
        <f t="shared" si="26"/>
        <v>0.12164319858332587</v>
      </c>
      <c r="N153">
        <f t="shared" si="27"/>
        <v>355.361197590196</v>
      </c>
      <c r="O153">
        <f t="shared" si="38"/>
        <v>785.3482466743333</v>
      </c>
      <c r="P153">
        <f t="shared" si="39"/>
        <v>47.54999999999999</v>
      </c>
      <c r="Q153">
        <f t="shared" si="40"/>
        <v>39.29752066115701</v>
      </c>
      <c r="R153">
        <f t="shared" si="37"/>
        <v>86.847520661157</v>
      </c>
    </row>
    <row r="154" spans="8:18" ht="12.75">
      <c r="H154">
        <f t="shared" si="41"/>
        <v>135</v>
      </c>
      <c r="I154">
        <f t="shared" si="28"/>
        <v>18.209294306311538</v>
      </c>
      <c r="J154">
        <f t="shared" si="34"/>
        <v>2.728656037505221E-05</v>
      </c>
      <c r="K154">
        <f t="shared" si="35"/>
        <v>0.10983402027319523</v>
      </c>
      <c r="L154">
        <f t="shared" si="36"/>
        <v>435.88498245733234</v>
      </c>
      <c r="M154">
        <f t="shared" si="26"/>
        <v>0.12081742230051477</v>
      </c>
      <c r="N154">
        <f t="shared" si="27"/>
        <v>360.23552269201014</v>
      </c>
      <c r="O154">
        <f t="shared" si="38"/>
        <v>796.1205051493425</v>
      </c>
      <c r="P154">
        <f t="shared" si="39"/>
        <v>47.87499999999999</v>
      </c>
      <c r="Q154">
        <f t="shared" si="40"/>
        <v>39.56611570247932</v>
      </c>
      <c r="R154">
        <f t="shared" si="37"/>
        <v>87.44111570247932</v>
      </c>
    </row>
    <row r="155" spans="8:18" ht="12.75">
      <c r="H155">
        <f t="shared" si="41"/>
        <v>136</v>
      </c>
      <c r="I155">
        <f t="shared" si="28"/>
        <v>18.332908314657253</v>
      </c>
      <c r="J155">
        <f t="shared" si="34"/>
        <v>2.655802582047607E-05</v>
      </c>
      <c r="K155">
        <f t="shared" si="35"/>
        <v>0.10909343818629093</v>
      </c>
      <c r="L155">
        <f t="shared" si="36"/>
        <v>441.82309038323973</v>
      </c>
      <c r="M155">
        <f t="shared" si="26"/>
        <v>0.12000278200492003</v>
      </c>
      <c r="N155">
        <f t="shared" si="27"/>
        <v>365.1430499035038</v>
      </c>
      <c r="O155">
        <f t="shared" si="38"/>
        <v>806.9661402867436</v>
      </c>
      <c r="P155">
        <f t="shared" si="39"/>
        <v>48.199999999999996</v>
      </c>
      <c r="Q155">
        <f t="shared" si="40"/>
        <v>39.83471074380164</v>
      </c>
      <c r="R155">
        <f t="shared" si="37"/>
        <v>88.03471074380163</v>
      </c>
    </row>
    <row r="156" spans="8:18" ht="12.75">
      <c r="H156">
        <f t="shared" si="41"/>
        <v>137</v>
      </c>
      <c r="I156">
        <f t="shared" si="28"/>
        <v>18.45652232300297</v>
      </c>
      <c r="J156">
        <f t="shared" si="34"/>
        <v>2.5853644068920082E-05</v>
      </c>
      <c r="K156">
        <f t="shared" si="35"/>
        <v>0.10836277631281242</v>
      </c>
      <c r="L156">
        <f t="shared" si="36"/>
        <v>447.8013728618594</v>
      </c>
      <c r="M156">
        <f aca="true" t="shared" si="42" ref="M156:M206">$B$3*K156</f>
        <v>0.11919905394409368</v>
      </c>
      <c r="N156">
        <f aca="true" t="shared" si="43" ref="N156:N206">$B$1*($B$8+$B$21)/(M156^(1/(1-$B$2))*$B$22)</f>
        <v>370.0837792246772</v>
      </c>
      <c r="O156">
        <f t="shared" si="38"/>
        <v>817.8851520865367</v>
      </c>
      <c r="P156">
        <f t="shared" si="39"/>
        <v>48.524999999999984</v>
      </c>
      <c r="Q156">
        <f t="shared" si="40"/>
        <v>40.10330578512395</v>
      </c>
      <c r="R156">
        <f t="shared" si="37"/>
        <v>88.62830578512394</v>
      </c>
    </row>
    <row r="157" spans="8:18" ht="12.75">
      <c r="H157">
        <f t="shared" si="41"/>
        <v>138</v>
      </c>
      <c r="I157">
        <f aca="true" t="shared" si="44" ref="I157:I206">$I$18+H157/8*($I$26-$I$18)</f>
        <v>18.58013633134869</v>
      </c>
      <c r="J157">
        <f t="shared" si="34"/>
        <v>2.5172460586460094E-05</v>
      </c>
      <c r="K157">
        <f t="shared" si="35"/>
        <v>0.1076418366546412</v>
      </c>
      <c r="L157">
        <f t="shared" si="36"/>
        <v>453.8198298931917</v>
      </c>
      <c r="M157">
        <f t="shared" si="42"/>
        <v>0.11840602032010532</v>
      </c>
      <c r="N157">
        <f t="shared" si="43"/>
        <v>375.05771065553023</v>
      </c>
      <c r="O157">
        <f t="shared" si="38"/>
        <v>828.877540548722</v>
      </c>
      <c r="P157">
        <f t="shared" si="39"/>
        <v>48.849999999999994</v>
      </c>
      <c r="Q157">
        <f t="shared" si="40"/>
        <v>40.371900826446264</v>
      </c>
      <c r="R157">
        <f t="shared" si="37"/>
        <v>89.22190082644626</v>
      </c>
    </row>
    <row r="158" spans="8:18" ht="12.75">
      <c r="H158">
        <f t="shared" si="41"/>
        <v>139</v>
      </c>
      <c r="I158">
        <f t="shared" si="44"/>
        <v>18.70375033969441</v>
      </c>
      <c r="J158">
        <f t="shared" si="34"/>
        <v>2.4513564561785993E-05</v>
      </c>
      <c r="K158">
        <f t="shared" si="35"/>
        <v>0.10693042644797604</v>
      </c>
      <c r="L158">
        <f t="shared" si="36"/>
        <v>459.87846147723627</v>
      </c>
      <c r="M158">
        <f t="shared" si="42"/>
        <v>0.11762346909277366</v>
      </c>
      <c r="N158">
        <f t="shared" si="43"/>
        <v>380.06484419606295</v>
      </c>
      <c r="O158">
        <f t="shared" si="38"/>
        <v>839.9433056732992</v>
      </c>
      <c r="P158">
        <f t="shared" si="39"/>
        <v>49.175</v>
      </c>
      <c r="Q158">
        <f t="shared" si="40"/>
        <v>40.640495867768585</v>
      </c>
      <c r="R158">
        <f t="shared" si="37"/>
        <v>89.81549586776858</v>
      </c>
    </row>
    <row r="159" spans="8:18" ht="12.75">
      <c r="H159">
        <f t="shared" si="41"/>
        <v>140</v>
      </c>
      <c r="I159">
        <f t="shared" si="44"/>
        <v>18.827364348040128</v>
      </c>
      <c r="J159">
        <f t="shared" si="34"/>
        <v>2.387608663227937E-05</v>
      </c>
      <c r="K159">
        <f t="shared" si="35"/>
        <v>0.10622835799149943</v>
      </c>
      <c r="L159">
        <f t="shared" si="36"/>
        <v>465.9772676139931</v>
      </c>
      <c r="M159">
        <f t="shared" si="42"/>
        <v>0.11685119379064939</v>
      </c>
      <c r="N159">
        <f t="shared" si="43"/>
        <v>385.10517984627523</v>
      </c>
      <c r="O159">
        <f t="shared" si="38"/>
        <v>851.0824474602683</v>
      </c>
      <c r="P159">
        <f t="shared" si="39"/>
        <v>49.49999999999999</v>
      </c>
      <c r="Q159">
        <f t="shared" si="40"/>
        <v>40.9090909090909</v>
      </c>
      <c r="R159">
        <f t="shared" si="37"/>
        <v>90.40909090909089</v>
      </c>
    </row>
    <row r="160" spans="8:18" ht="12.75">
      <c r="H160">
        <f t="shared" si="41"/>
        <v>141</v>
      </c>
      <c r="I160">
        <f t="shared" si="44"/>
        <v>18.950978356385846</v>
      </c>
      <c r="J160">
        <f t="shared" si="34"/>
        <v>2.3259196742275102E-05</v>
      </c>
      <c r="K160">
        <f t="shared" si="35"/>
        <v>0.10553544848126888</v>
      </c>
      <c r="L160">
        <f t="shared" si="36"/>
        <v>472.1162483034623</v>
      </c>
      <c r="M160">
        <f t="shared" si="42"/>
        <v>0.11608899332939578</v>
      </c>
      <c r="N160">
        <f t="shared" si="43"/>
        <v>390.17871760616714</v>
      </c>
      <c r="O160">
        <f t="shared" si="38"/>
        <v>862.2949659096295</v>
      </c>
      <c r="P160">
        <f t="shared" si="39"/>
        <v>49.824999999999996</v>
      </c>
      <c r="Q160">
        <f t="shared" si="40"/>
        <v>41.177685950413206</v>
      </c>
      <c r="R160">
        <f t="shared" si="37"/>
        <v>91.00268595041321</v>
      </c>
    </row>
    <row r="161" spans="8:18" ht="12.75">
      <c r="H161">
        <f t="shared" si="41"/>
        <v>142</v>
      </c>
      <c r="I161">
        <f t="shared" si="44"/>
        <v>19.07459236473156</v>
      </c>
      <c r="J161">
        <f t="shared" si="34"/>
        <v>2.266210212502421E-05</v>
      </c>
      <c r="K161">
        <f t="shared" si="35"/>
        <v>0.10485151985202837</v>
      </c>
      <c r="L161">
        <f t="shared" si="36"/>
        <v>478.29540354564375</v>
      </c>
      <c r="M161">
        <f t="shared" si="42"/>
        <v>0.11533667183723122</v>
      </c>
      <c r="N161">
        <f t="shared" si="43"/>
        <v>395.28545747573855</v>
      </c>
      <c r="O161">
        <f t="shared" si="38"/>
        <v>873.5808610213824</v>
      </c>
      <c r="P161">
        <f t="shared" si="39"/>
        <v>50.149999999999984</v>
      </c>
      <c r="Q161">
        <f t="shared" si="40"/>
        <v>41.44628099173551</v>
      </c>
      <c r="R161">
        <f t="shared" si="37"/>
        <v>91.59628099173551</v>
      </c>
    </row>
    <row r="162" spans="8:18" ht="12.75">
      <c r="H162">
        <f t="shared" si="41"/>
        <v>143</v>
      </c>
      <c r="I162">
        <f t="shared" si="44"/>
        <v>19.19820637307728</v>
      </c>
      <c r="J162">
        <f t="shared" si="34"/>
        <v>2.208404540047006E-05</v>
      </c>
      <c r="K162">
        <f t="shared" si="35"/>
        <v>0.10417639862465027</v>
      </c>
      <c r="L162">
        <f t="shared" si="36"/>
        <v>484.5147333405378</v>
      </c>
      <c r="M162">
        <f t="shared" si="42"/>
        <v>0.1145940384871153</v>
      </c>
      <c r="N162">
        <f t="shared" si="43"/>
        <v>400.4253994549899</v>
      </c>
      <c r="O162">
        <f t="shared" si="38"/>
        <v>884.9401327955277</v>
      </c>
      <c r="P162">
        <f t="shared" si="39"/>
        <v>50.474999999999994</v>
      </c>
      <c r="Q162">
        <f t="shared" si="40"/>
        <v>41.71487603305784</v>
      </c>
      <c r="R162">
        <f t="shared" si="37"/>
        <v>92.18987603305783</v>
      </c>
    </row>
    <row r="163" spans="8:18" ht="12.75">
      <c r="H163">
        <f t="shared" si="41"/>
        <v>144</v>
      </c>
      <c r="I163">
        <f t="shared" si="44"/>
        <v>19.321820381423</v>
      </c>
      <c r="J163">
        <f t="shared" si="34"/>
        <v>2.1524302781500043E-05</v>
      </c>
      <c r="K163">
        <f t="shared" si="35"/>
        <v>0.10350991575943351</v>
      </c>
      <c r="L163">
        <f t="shared" si="36"/>
        <v>490.774237688144</v>
      </c>
      <c r="M163">
        <f t="shared" si="42"/>
        <v>0.11386090733537688</v>
      </c>
      <c r="N163">
        <f t="shared" si="43"/>
        <v>405.59854354392064</v>
      </c>
      <c r="O163">
        <f t="shared" si="38"/>
        <v>896.3727812320647</v>
      </c>
      <c r="P163">
        <f t="shared" si="39"/>
        <v>50.79999999999998</v>
      </c>
      <c r="Q163">
        <f t="shared" si="40"/>
        <v>41.98347107438015</v>
      </c>
      <c r="R163">
        <f t="shared" si="37"/>
        <v>92.78347107438013</v>
      </c>
    </row>
    <row r="164" spans="8:18" ht="12.75">
      <c r="H164">
        <f t="shared" si="41"/>
        <v>145</v>
      </c>
      <c r="I164">
        <f t="shared" si="44"/>
        <v>19.445434389768717</v>
      </c>
      <c r="J164">
        <f t="shared" si="34"/>
        <v>2.0982182381842596E-05</v>
      </c>
      <c r="K164">
        <f t="shared" si="35"/>
        <v>0.10285190651499701</v>
      </c>
      <c r="L164">
        <f t="shared" si="36"/>
        <v>497.07391658846274</v>
      </c>
      <c r="M164">
        <f t="shared" si="42"/>
        <v>0.11313709716649673</v>
      </c>
      <c r="N164">
        <f t="shared" si="43"/>
        <v>410.8048897425311</v>
      </c>
      <c r="O164">
        <f t="shared" si="38"/>
        <v>907.8788063309938</v>
      </c>
      <c r="P164">
        <f t="shared" si="39"/>
        <v>51.12499999999999</v>
      </c>
      <c r="Q164">
        <f t="shared" si="40"/>
        <v>42.25206611570246</v>
      </c>
      <c r="R164">
        <f t="shared" si="37"/>
        <v>93.37706611570245</v>
      </c>
    </row>
    <row r="165" spans="8:18" ht="12.75">
      <c r="H165">
        <f t="shared" si="41"/>
        <v>146</v>
      </c>
      <c r="I165">
        <f t="shared" si="44"/>
        <v>19.569048398114436</v>
      </c>
      <c r="J165">
        <f t="shared" si="34"/>
        <v>2.0457022619250095E-05</v>
      </c>
      <c r="K165">
        <f t="shared" si="35"/>
        <v>0.10220221031252132</v>
      </c>
      <c r="L165">
        <f t="shared" si="36"/>
        <v>503.4137700414938</v>
      </c>
      <c r="M165">
        <f t="shared" si="42"/>
        <v>0.11242243134377346</v>
      </c>
      <c r="N165">
        <f t="shared" si="43"/>
        <v>416.04443805082127</v>
      </c>
      <c r="O165">
        <f t="shared" si="38"/>
        <v>919.4582080923151</v>
      </c>
      <c r="P165">
        <f t="shared" si="39"/>
        <v>51.449999999999996</v>
      </c>
      <c r="Q165">
        <f t="shared" si="40"/>
        <v>42.52066115702478</v>
      </c>
      <c r="R165">
        <f t="shared" si="37"/>
        <v>93.97066115702478</v>
      </c>
    </row>
    <row r="166" spans="8:18" ht="12.75">
      <c r="H166">
        <f t="shared" si="41"/>
        <v>147</v>
      </c>
      <c r="I166">
        <f t="shared" si="44"/>
        <v>19.69266240646015</v>
      </c>
      <c r="J166">
        <f t="shared" si="34"/>
        <v>1.9948190708042578E-05</v>
      </c>
      <c r="K166">
        <f t="shared" si="35"/>
        <v>0.10156067060510328</v>
      </c>
      <c r="L166">
        <f t="shared" si="36"/>
        <v>509.79379804723715</v>
      </c>
      <c r="M166">
        <f t="shared" si="42"/>
        <v>0.11171673766561362</v>
      </c>
      <c r="N166">
        <f t="shared" si="43"/>
        <v>421.3171884687909</v>
      </c>
      <c r="O166">
        <f t="shared" si="38"/>
        <v>931.1109865160281</v>
      </c>
      <c r="P166">
        <f t="shared" si="39"/>
        <v>51.77499999999999</v>
      </c>
      <c r="Q166">
        <f t="shared" si="40"/>
        <v>42.78925619834709</v>
      </c>
      <c r="R166">
        <f t="shared" si="37"/>
        <v>94.5642561983471</v>
      </c>
    </row>
    <row r="167" spans="8:18" ht="12.75">
      <c r="H167">
        <f t="shared" si="41"/>
        <v>148</v>
      </c>
      <c r="I167">
        <f t="shared" si="44"/>
        <v>19.81627641480587</v>
      </c>
      <c r="J167">
        <f t="shared" si="34"/>
        <v>1.9455081235490346E-05</v>
      </c>
      <c r="K167">
        <f t="shared" si="35"/>
        <v>0.10092713475200044</v>
      </c>
      <c r="L167">
        <f t="shared" si="36"/>
        <v>516.2140006056928</v>
      </c>
      <c r="M167">
        <f t="shared" si="42"/>
        <v>0.11101984822720048</v>
      </c>
      <c r="N167">
        <f t="shared" si="43"/>
        <v>426.6231409964402</v>
      </c>
      <c r="O167">
        <f t="shared" si="38"/>
        <v>942.837141602133</v>
      </c>
      <c r="P167">
        <f t="shared" si="39"/>
        <v>52.099999999999994</v>
      </c>
      <c r="Q167">
        <f t="shared" si="40"/>
        <v>43.057851239669404</v>
      </c>
      <c r="R167">
        <f t="shared" si="37"/>
        <v>95.1578512396694</v>
      </c>
    </row>
    <row r="168" spans="8:18" ht="12.75">
      <c r="H168">
        <f t="shared" si="41"/>
        <v>149</v>
      </c>
      <c r="I168">
        <f t="shared" si="44"/>
        <v>19.93989042315159</v>
      </c>
      <c r="J168">
        <f t="shared" si="34"/>
        <v>1.8977114816886523E-05</v>
      </c>
      <c r="K168">
        <f t="shared" si="35"/>
        <v>0.10030145389755311</v>
      </c>
      <c r="L168">
        <f t="shared" si="36"/>
        <v>522.6743777168609</v>
      </c>
      <c r="M168">
        <f t="shared" si="42"/>
        <v>0.11033159928730843</v>
      </c>
      <c r="N168">
        <f t="shared" si="43"/>
        <v>431.9622956337693</v>
      </c>
      <c r="O168">
        <f t="shared" si="38"/>
        <v>954.6366733506302</v>
      </c>
      <c r="P168">
        <f t="shared" si="39"/>
        <v>52.42499999999999</v>
      </c>
      <c r="Q168">
        <f t="shared" si="40"/>
        <v>43.326446280991725</v>
      </c>
      <c r="R168">
        <f t="shared" si="37"/>
        <v>95.7514462809917</v>
      </c>
    </row>
    <row r="169" spans="8:18" ht="12.75">
      <c r="H169">
        <f t="shared" si="41"/>
        <v>150</v>
      </c>
      <c r="I169">
        <f t="shared" si="44"/>
        <v>20.063504431497307</v>
      </c>
      <c r="J169">
        <f t="shared" si="34"/>
        <v>1.8513736824506052E-05</v>
      </c>
      <c r="K169">
        <f t="shared" si="35"/>
        <v>0.09968348285458241</v>
      </c>
      <c r="L169">
        <f t="shared" si="36"/>
        <v>529.1749293807414</v>
      </c>
      <c r="M169">
        <f t="shared" si="42"/>
        <v>0.10965183114004066</v>
      </c>
      <c r="N169">
        <f t="shared" si="43"/>
        <v>437.33465238077787</v>
      </c>
      <c r="O169">
        <f t="shared" si="38"/>
        <v>966.5095817615193</v>
      </c>
      <c r="P169">
        <f t="shared" si="39"/>
        <v>52.75</v>
      </c>
      <c r="Q169">
        <f t="shared" si="40"/>
        <v>43.59504132231403</v>
      </c>
      <c r="R169">
        <f t="shared" si="37"/>
        <v>96.34504132231402</v>
      </c>
    </row>
    <row r="170" spans="8:18" ht="12.75">
      <c r="H170">
        <f t="shared" si="41"/>
        <v>151</v>
      </c>
      <c r="I170">
        <f t="shared" si="44"/>
        <v>20.187118439843026</v>
      </c>
      <c r="J170">
        <f t="shared" si="34"/>
        <v>1.8064416185968584E-05</v>
      </c>
      <c r="K170">
        <f t="shared" si="35"/>
        <v>0.099073079992072</v>
      </c>
      <c r="L170">
        <f t="shared" si="36"/>
        <v>535.7156555973344</v>
      </c>
      <c r="M170">
        <f t="shared" si="42"/>
        <v>0.10898038799127921</v>
      </c>
      <c r="N170">
        <f t="shared" si="43"/>
        <v>442.7402112374663</v>
      </c>
      <c r="O170">
        <f t="shared" si="38"/>
        <v>978.4558668348006</v>
      </c>
      <c r="P170">
        <f t="shared" si="39"/>
        <v>53.075</v>
      </c>
      <c r="Q170">
        <f t="shared" si="40"/>
        <v>43.86363636363636</v>
      </c>
      <c r="R170">
        <f t="shared" si="37"/>
        <v>96.93863636363635</v>
      </c>
    </row>
    <row r="171" spans="8:18" ht="12.75">
      <c r="H171">
        <f t="shared" si="41"/>
        <v>152</v>
      </c>
      <c r="I171">
        <f t="shared" si="44"/>
        <v>20.310732448188745</v>
      </c>
      <c r="J171">
        <f t="shared" si="34"/>
        <v>1.7628644247819837E-05</v>
      </c>
      <c r="K171">
        <f t="shared" si="35"/>
        <v>0.09847010712695171</v>
      </c>
      <c r="L171">
        <f t="shared" si="36"/>
        <v>542.2965563666395</v>
      </c>
      <c r="M171">
        <f t="shared" si="42"/>
        <v>0.1083171178396469</v>
      </c>
      <c r="N171">
        <f t="shared" si="43"/>
        <v>448.1789722038342</v>
      </c>
      <c r="O171">
        <f t="shared" si="38"/>
        <v>990.4755285704737</v>
      </c>
      <c r="P171">
        <f t="shared" si="39"/>
        <v>53.4</v>
      </c>
      <c r="Q171">
        <f t="shared" si="40"/>
        <v>44.13223140495867</v>
      </c>
      <c r="R171">
        <f t="shared" si="37"/>
        <v>97.53223140495867</v>
      </c>
    </row>
    <row r="172" spans="8:18" ht="12.75">
      <c r="H172">
        <f t="shared" si="41"/>
        <v>153</v>
      </c>
      <c r="I172">
        <f t="shared" si="44"/>
        <v>20.43434645653446</v>
      </c>
      <c r="J172">
        <f t="shared" si="34"/>
        <v>1.720593370042201E-05</v>
      </c>
      <c r="K172">
        <f t="shared" si="35"/>
        <v>0.0978744294198087</v>
      </c>
      <c r="L172">
        <f t="shared" si="36"/>
        <v>548.9176316886568</v>
      </c>
      <c r="M172">
        <f t="shared" si="42"/>
        <v>0.10766187236178958</v>
      </c>
      <c r="N172">
        <f t="shared" si="43"/>
        <v>453.65093527988165</v>
      </c>
      <c r="O172">
        <f t="shared" si="38"/>
        <v>1002.5685669685384</v>
      </c>
      <c r="P172">
        <f t="shared" si="39"/>
        <v>53.72499999999999</v>
      </c>
      <c r="Q172">
        <f t="shared" si="40"/>
        <v>44.40082644628098</v>
      </c>
      <c r="R172">
        <f t="shared" si="37"/>
        <v>98.12582644628097</v>
      </c>
    </row>
    <row r="173" spans="8:18" ht="12.75">
      <c r="H173">
        <f t="shared" si="41"/>
        <v>154</v>
      </c>
      <c r="I173">
        <f t="shared" si="44"/>
        <v>20.55796046488018</v>
      </c>
      <c r="J173">
        <f t="shared" si="34"/>
        <v>1.6795817560500067E-05</v>
      </c>
      <c r="K173">
        <f t="shared" si="35"/>
        <v>0.09728591527436119</v>
      </c>
      <c r="L173">
        <f t="shared" si="36"/>
        <v>555.5788815633867</v>
      </c>
      <c r="M173">
        <f t="shared" si="42"/>
        <v>0.10701450680179732</v>
      </c>
      <c r="N173">
        <f t="shared" si="43"/>
        <v>459.15610046560874</v>
      </c>
      <c r="O173">
        <f t="shared" si="38"/>
        <v>1014.7349820289955</v>
      </c>
      <c r="P173">
        <f t="shared" si="39"/>
        <v>54.04999999999999</v>
      </c>
      <c r="Q173">
        <f t="shared" si="40"/>
        <v>44.66942148760329</v>
      </c>
      <c r="R173">
        <f t="shared" si="37"/>
        <v>98.71942148760328</v>
      </c>
    </row>
    <row r="174" spans="8:18" ht="12.75">
      <c r="H174">
        <f t="shared" si="41"/>
        <v>155</v>
      </c>
      <c r="I174">
        <f t="shared" si="44"/>
        <v>20.681574473225897</v>
      </c>
      <c r="J174">
        <f t="shared" si="34"/>
        <v>1.639784820792886E-05</v>
      </c>
      <c r="K174">
        <f t="shared" si="35"/>
        <v>0.09670443624053741</v>
      </c>
      <c r="L174">
        <f t="shared" si="36"/>
        <v>562.280305990829</v>
      </c>
      <c r="M174">
        <f t="shared" si="42"/>
        <v>0.10637487986459117</v>
      </c>
      <c r="N174">
        <f t="shared" si="43"/>
        <v>464.69446776101563</v>
      </c>
      <c r="O174">
        <f t="shared" si="38"/>
        <v>1026.9747737518446</v>
      </c>
      <c r="P174">
        <f t="shared" si="39"/>
        <v>54.37499999999999</v>
      </c>
      <c r="Q174">
        <f t="shared" si="40"/>
        <v>44.93801652892561</v>
      </c>
      <c r="R174">
        <f t="shared" si="37"/>
        <v>99.3130165289256</v>
      </c>
    </row>
    <row r="175" spans="8:18" ht="12.75">
      <c r="H175">
        <f t="shared" si="41"/>
        <v>156</v>
      </c>
      <c r="I175">
        <f t="shared" si="44"/>
        <v>20.805188481571616</v>
      </c>
      <c r="J175">
        <f aca="true" t="shared" si="45" ref="J175:J206">$B$4*I175^(-$B$4-1)</f>
        <v>1.6011596473567003E-05</v>
      </c>
      <c r="K175">
        <f aca="true" t="shared" si="46" ref="K175:K206">1/($B$2*I175)</f>
        <v>0.09612986692100954</v>
      </c>
      <c r="L175">
        <f t="shared" si="36"/>
        <v>569.0219049709835</v>
      </c>
      <c r="M175">
        <f t="shared" si="42"/>
        <v>0.1057428536131105</v>
      </c>
      <c r="N175">
        <f t="shared" si="43"/>
        <v>470.2660371661021</v>
      </c>
      <c r="O175">
        <f t="shared" si="38"/>
        <v>1039.2879421370856</v>
      </c>
      <c r="P175">
        <f t="shared" si="39"/>
        <v>54.69999999999999</v>
      </c>
      <c r="Q175">
        <f t="shared" si="40"/>
        <v>45.20661157024792</v>
      </c>
      <c r="R175">
        <f t="shared" si="37"/>
        <v>99.9066115702479</v>
      </c>
    </row>
    <row r="176" spans="8:18" ht="12.75">
      <c r="H176">
        <f t="shared" si="41"/>
        <v>157</v>
      </c>
      <c r="I176">
        <f t="shared" si="44"/>
        <v>20.928802489917334</v>
      </c>
      <c r="J176">
        <f t="shared" si="45"/>
        <v>1.5636650775149346E-05</v>
      </c>
      <c r="K176">
        <f t="shared" si="46"/>
        <v>0.09556208488103993</v>
      </c>
      <c r="L176">
        <f t="shared" si="36"/>
        <v>575.8036785038505</v>
      </c>
      <c r="M176">
        <f t="shared" si="42"/>
        <v>0.10511829336914393</v>
      </c>
      <c r="N176">
        <f t="shared" si="43"/>
        <v>475.8708086808682</v>
      </c>
      <c r="O176">
        <f t="shared" si="38"/>
        <v>1051.6744871847186</v>
      </c>
      <c r="P176">
        <f t="shared" si="39"/>
        <v>55.024999999999984</v>
      </c>
      <c r="Q176">
        <f t="shared" si="40"/>
        <v>45.475206611570236</v>
      </c>
      <c r="R176">
        <f t="shared" si="37"/>
        <v>100.50020661157022</v>
      </c>
    </row>
    <row r="177" spans="8:18" ht="12.75">
      <c r="H177">
        <f t="shared" si="41"/>
        <v>158</v>
      </c>
      <c r="I177">
        <f t="shared" si="44"/>
        <v>21.05241649826305</v>
      </c>
      <c r="J177">
        <f t="shared" si="45"/>
        <v>1.5272616298441045E-05</v>
      </c>
      <c r="K177">
        <f t="shared" si="46"/>
        <v>0.09500097056150357</v>
      </c>
      <c r="L177">
        <f t="shared" si="36"/>
        <v>582.6256265894297</v>
      </c>
      <c r="M177">
        <f t="shared" si="42"/>
        <v>0.10450106761765393</v>
      </c>
      <c r="N177">
        <f t="shared" si="43"/>
        <v>481.5087823053138</v>
      </c>
      <c r="O177">
        <f t="shared" si="38"/>
        <v>1064.1344088947435</v>
      </c>
      <c r="P177">
        <f t="shared" si="39"/>
        <v>55.34999999999998</v>
      </c>
      <c r="Q177">
        <f t="shared" si="40"/>
        <v>45.74380165289254</v>
      </c>
      <c r="R177">
        <f t="shared" si="37"/>
        <v>101.09380165289252</v>
      </c>
    </row>
    <row r="178" spans="8:18" ht="12.75">
      <c r="H178">
        <f t="shared" si="41"/>
        <v>159</v>
      </c>
      <c r="I178">
        <f t="shared" si="44"/>
        <v>21.176030506608768</v>
      </c>
      <c r="J178">
        <f t="shared" si="45"/>
        <v>1.4919114221034263E-05</v>
      </c>
      <c r="K178">
        <f t="shared" si="46"/>
        <v>0.09444640719495684</v>
      </c>
      <c r="L178">
        <f aca="true" t="shared" si="47" ref="L178:L206">$B$1*($B$8+$B$21)/(K178^(1/(1-$B$2))*$B$22)</f>
        <v>589.4877492277215</v>
      </c>
      <c r="M178">
        <f t="shared" si="42"/>
        <v>0.10389104791445253</v>
      </c>
      <c r="N178">
        <f t="shared" si="43"/>
        <v>487.1799580394392</v>
      </c>
      <c r="O178">
        <f t="shared" si="38"/>
        <v>1076.6677072671607</v>
      </c>
      <c r="P178">
        <f t="shared" si="39"/>
        <v>55.67499999999998</v>
      </c>
      <c r="Q178">
        <f t="shared" si="40"/>
        <v>46.012396694214864</v>
      </c>
      <c r="R178">
        <f t="shared" si="37"/>
        <v>101.68739669421485</v>
      </c>
    </row>
    <row r="179" spans="8:18" ht="12.75">
      <c r="H179">
        <f t="shared" si="41"/>
        <v>160</v>
      </c>
      <c r="I179">
        <f t="shared" si="44"/>
        <v>21.299644514954487</v>
      </c>
      <c r="J179">
        <f t="shared" si="45"/>
        <v>1.4575780976334413E-05</v>
      </c>
      <c r="K179">
        <f t="shared" si="46"/>
        <v>0.09389828072462897</v>
      </c>
      <c r="L179">
        <f t="shared" si="47"/>
        <v>596.3900464187254</v>
      </c>
      <c r="M179">
        <f t="shared" si="42"/>
        <v>0.10328810879709187</v>
      </c>
      <c r="N179">
        <f t="shared" si="43"/>
        <v>492.88433588324415</v>
      </c>
      <c r="O179">
        <f t="shared" si="38"/>
        <v>1089.2743823019696</v>
      </c>
      <c r="P179">
        <f aca="true" t="shared" si="48" ref="P179:P206">K179*L179</f>
        <v>55.99999999999998</v>
      </c>
      <c r="Q179">
        <f t="shared" si="40"/>
        <v>46.28099173553717</v>
      </c>
      <c r="R179">
        <f t="shared" si="37"/>
        <v>102.28099173553716</v>
      </c>
    </row>
    <row r="180" spans="8:18" ht="12.75">
      <c r="H180">
        <f aca="true" t="shared" si="49" ref="H180:H206">H179+1</f>
        <v>161</v>
      </c>
      <c r="I180">
        <f t="shared" si="44"/>
        <v>21.423258523300206</v>
      </c>
      <c r="J180">
        <f t="shared" si="45"/>
        <v>1.42422675554369E-05</v>
      </c>
      <c r="K180">
        <f t="shared" si="46"/>
        <v>0.09335647972621788</v>
      </c>
      <c r="L180">
        <f t="shared" si="47"/>
        <v>603.3325181624418</v>
      </c>
      <c r="M180">
        <f t="shared" si="42"/>
        <v>0.10269212769883967</v>
      </c>
      <c r="N180">
        <f t="shared" si="43"/>
        <v>498.6219158367288</v>
      </c>
      <c r="O180">
        <f t="shared" si="38"/>
        <v>1101.9544339991708</v>
      </c>
      <c r="P180">
        <f t="shared" si="48"/>
        <v>56.32499999999998</v>
      </c>
      <c r="Q180">
        <f t="shared" si="40"/>
        <v>46.54958677685949</v>
      </c>
      <c r="R180">
        <f t="shared" si="37"/>
        <v>102.87458677685949</v>
      </c>
    </row>
    <row r="181" spans="8:18" ht="12.75">
      <c r="H181">
        <f t="shared" si="49"/>
        <v>162</v>
      </c>
      <c r="I181">
        <f t="shared" si="44"/>
        <v>21.546872531645924</v>
      </c>
      <c r="J181">
        <f t="shared" si="45"/>
        <v>1.3918238844739469E-05</v>
      </c>
      <c r="K181">
        <f t="shared" si="46"/>
        <v>0.09282089533237814</v>
      </c>
      <c r="L181">
        <f t="shared" si="47"/>
        <v>610.3151644588708</v>
      </c>
      <c r="M181">
        <f t="shared" si="42"/>
        <v>0.10210298486561596</v>
      </c>
      <c r="N181">
        <f t="shared" si="43"/>
        <v>504.3926978998932</v>
      </c>
      <c r="O181">
        <f t="shared" si="38"/>
        <v>1114.707862358764</v>
      </c>
      <c r="P181">
        <f t="shared" si="48"/>
        <v>56.64999999999999</v>
      </c>
      <c r="Q181">
        <f t="shared" si="40"/>
        <v>46.81818181818181</v>
      </c>
      <c r="R181">
        <f t="shared" si="37"/>
        <v>103.46818181818182</v>
      </c>
    </row>
    <row r="182" spans="8:18" ht="12.75">
      <c r="H182">
        <f t="shared" si="49"/>
        <v>163</v>
      </c>
      <c r="I182">
        <f t="shared" si="44"/>
        <v>21.67048653999164</v>
      </c>
      <c r="J182">
        <f t="shared" si="45"/>
        <v>1.3603372997269158E-05</v>
      </c>
      <c r="K182">
        <f t="shared" si="46"/>
        <v>0.09229142115979329</v>
      </c>
      <c r="L182">
        <f t="shared" si="47"/>
        <v>617.3379853080116</v>
      </c>
      <c r="M182">
        <f t="shared" si="42"/>
        <v>0.10152056327577262</v>
      </c>
      <c r="N182">
        <f t="shared" si="43"/>
        <v>510.19668207273685</v>
      </c>
      <c r="O182">
        <f t="shared" si="38"/>
        <v>1127.5346673807485</v>
      </c>
      <c r="P182">
        <f t="shared" si="48"/>
        <v>56.97499999999998</v>
      </c>
      <c r="Q182">
        <f t="shared" si="40"/>
        <v>47.08677685950411</v>
      </c>
      <c r="R182">
        <f t="shared" si="37"/>
        <v>104.06177685950409</v>
      </c>
    </row>
    <row r="183" spans="8:18" ht="12.75">
      <c r="H183">
        <f t="shared" si="49"/>
        <v>164</v>
      </c>
      <c r="I183">
        <f t="shared" si="44"/>
        <v>21.794100548337358</v>
      </c>
      <c r="J183">
        <f t="shared" si="45"/>
        <v>1.3297360835827851E-05</v>
      </c>
      <c r="K183">
        <f t="shared" si="46"/>
        <v>0.09176795323872988</v>
      </c>
      <c r="L183">
        <f t="shared" si="47"/>
        <v>624.4009807098652</v>
      </c>
      <c r="M183">
        <f t="shared" si="42"/>
        <v>0.10094474856260288</v>
      </c>
      <c r="N183">
        <f t="shared" si="43"/>
        <v>516.0338683552603</v>
      </c>
      <c r="O183">
        <f t="shared" si="38"/>
        <v>1140.4348490651255</v>
      </c>
      <c r="P183">
        <f t="shared" si="48"/>
        <v>57.29999999999998</v>
      </c>
      <c r="Q183">
        <f t="shared" si="40"/>
        <v>47.35537190082642</v>
      </c>
      <c r="R183">
        <f t="shared" si="37"/>
        <v>104.65537190082641</v>
      </c>
    </row>
    <row r="184" spans="8:18" ht="12.75">
      <c r="H184">
        <f t="shared" si="49"/>
        <v>165</v>
      </c>
      <c r="I184">
        <f t="shared" si="44"/>
        <v>21.917714556683077</v>
      </c>
      <c r="J184">
        <f t="shared" si="45"/>
        <v>1.2999905286177206E-05</v>
      </c>
      <c r="K184">
        <f t="shared" si="46"/>
        <v>0.09125038994497565</v>
      </c>
      <c r="L184">
        <f t="shared" si="47"/>
        <v>631.504150664431</v>
      </c>
      <c r="M184">
        <f t="shared" si="42"/>
        <v>0.10037542893947322</v>
      </c>
      <c r="N184">
        <f t="shared" si="43"/>
        <v>521.9042567474636</v>
      </c>
      <c r="O184">
        <f t="shared" si="38"/>
        <v>1153.4084074118946</v>
      </c>
      <c r="P184">
        <f t="shared" si="48"/>
        <v>57.624999999999986</v>
      </c>
      <c r="Q184">
        <f t="shared" si="40"/>
        <v>47.62396694214874</v>
      </c>
      <c r="R184">
        <f t="shared" si="37"/>
        <v>105.24896694214873</v>
      </c>
    </row>
    <row r="185" spans="8:18" ht="12.75">
      <c r="H185">
        <f t="shared" si="49"/>
        <v>166</v>
      </c>
      <c r="I185">
        <f t="shared" si="44"/>
        <v>22.041328565028795</v>
      </c>
      <c r="J185">
        <f t="shared" si="45"/>
        <v>1.271072083859233E-05</v>
      </c>
      <c r="K185">
        <f t="shared" si="46"/>
        <v>0.09073863193406768</v>
      </c>
      <c r="L185">
        <f t="shared" si="47"/>
        <v>638.6474951717091</v>
      </c>
      <c r="M185">
        <f t="shared" si="42"/>
        <v>0.09981249512747446</v>
      </c>
      <c r="N185">
        <f t="shared" si="43"/>
        <v>527.8078472493463</v>
      </c>
      <c r="O185">
        <f t="shared" si="38"/>
        <v>1166.4553424210553</v>
      </c>
      <c r="P185">
        <f t="shared" si="48"/>
        <v>57.94999999999998</v>
      </c>
      <c r="Q185">
        <f t="shared" si="40"/>
        <v>47.892561983471055</v>
      </c>
      <c r="R185">
        <f t="shared" si="37"/>
        <v>105.84256198347103</v>
      </c>
    </row>
    <row r="186" spans="8:18" ht="12.75">
      <c r="H186">
        <f t="shared" si="49"/>
        <v>167</v>
      </c>
      <c r="I186">
        <f t="shared" si="44"/>
        <v>22.164942573374514</v>
      </c>
      <c r="J186">
        <f t="shared" si="45"/>
        <v>1.2429533036215423E-05</v>
      </c>
      <c r="K186">
        <f t="shared" si="46"/>
        <v>0.09023258207772153</v>
      </c>
      <c r="L186">
        <f t="shared" si="47"/>
        <v>645.8310142316998</v>
      </c>
      <c r="M186">
        <f t="shared" si="42"/>
        <v>0.0992558402854937</v>
      </c>
      <c r="N186">
        <f t="shared" si="43"/>
        <v>533.7446398609087</v>
      </c>
      <c r="O186">
        <f t="shared" si="38"/>
        <v>1179.5756540926086</v>
      </c>
      <c r="P186">
        <f t="shared" si="48"/>
        <v>58.27499999999999</v>
      </c>
      <c r="Q186">
        <f t="shared" si="40"/>
        <v>48.16115702479336</v>
      </c>
      <c r="R186">
        <f t="shared" si="37"/>
        <v>106.43615702479336</v>
      </c>
    </row>
    <row r="187" spans="8:18" ht="12.75">
      <c r="H187">
        <f t="shared" si="49"/>
        <v>168</v>
      </c>
      <c r="I187">
        <f t="shared" si="44"/>
        <v>22.28855658172023</v>
      </c>
      <c r="J187">
        <f t="shared" si="45"/>
        <v>1.2156077988735438E-05</v>
      </c>
      <c r="K187">
        <f t="shared" si="46"/>
        <v>0.08973214540237581</v>
      </c>
      <c r="L187">
        <f t="shared" si="47"/>
        <v>653.0547078444025</v>
      </c>
      <c r="M187">
        <f t="shared" si="42"/>
        <v>0.0987053599426134</v>
      </c>
      <c r="N187">
        <f t="shared" si="43"/>
        <v>539.7146345821508</v>
      </c>
      <c r="O187">
        <f t="shared" si="38"/>
        <v>1192.7693424265533</v>
      </c>
      <c r="P187">
        <f t="shared" si="48"/>
        <v>58.59999999999998</v>
      </c>
      <c r="Q187">
        <f t="shared" si="40"/>
        <v>48.42975206611568</v>
      </c>
      <c r="R187">
        <f t="shared" si="37"/>
        <v>107.02975206611566</v>
      </c>
    </row>
    <row r="188" spans="8:18" ht="12.75">
      <c r="H188">
        <f t="shared" si="49"/>
        <v>169</v>
      </c>
      <c r="I188">
        <f t="shared" si="44"/>
        <v>22.412170590065948</v>
      </c>
      <c r="J188">
        <f t="shared" si="45"/>
        <v>1.189010191000841E-05</v>
      </c>
      <c r="K188">
        <f t="shared" si="46"/>
        <v>0.08923722902977042</v>
      </c>
      <c r="L188">
        <f t="shared" si="47"/>
        <v>660.318576009818</v>
      </c>
      <c r="M188">
        <f t="shared" si="42"/>
        <v>0.09816095193274747</v>
      </c>
      <c r="N188">
        <f t="shared" si="43"/>
        <v>545.7178314130725</v>
      </c>
      <c r="O188">
        <f t="shared" si="38"/>
        <v>1206.0364074228905</v>
      </c>
      <c r="P188">
        <f t="shared" si="48"/>
        <v>58.925</v>
      </c>
      <c r="Q188">
        <f t="shared" si="40"/>
        <v>48.698347107437996</v>
      </c>
      <c r="R188">
        <f t="shared" si="37"/>
        <v>107.623347107438</v>
      </c>
    </row>
    <row r="189" spans="8:18" ht="12.75">
      <c r="H189">
        <f t="shared" si="49"/>
        <v>170</v>
      </c>
      <c r="I189">
        <f t="shared" si="44"/>
        <v>22.535784598411666</v>
      </c>
      <c r="J189">
        <f t="shared" si="45"/>
        <v>1.1631360678316184E-05</v>
      </c>
      <c r="K189">
        <f t="shared" si="46"/>
        <v>0.08874774211948054</v>
      </c>
      <c r="L189">
        <f t="shared" si="47"/>
        <v>667.6226187279455</v>
      </c>
      <c r="M189">
        <f t="shared" si="42"/>
        <v>0.0976225163314286</v>
      </c>
      <c r="N189">
        <f t="shared" si="43"/>
        <v>551.7542303536738</v>
      </c>
      <c r="O189">
        <f t="shared" si="38"/>
        <v>1219.3768490816192</v>
      </c>
      <c r="P189">
        <f t="shared" si="48"/>
        <v>59.249999999999986</v>
      </c>
      <c r="Q189">
        <f t="shared" si="40"/>
        <v>48.96694214876031</v>
      </c>
      <c r="R189">
        <f t="shared" si="37"/>
        <v>108.21694214876028</v>
      </c>
    </row>
    <row r="190" spans="8:18" ht="12.75">
      <c r="H190">
        <f t="shared" si="49"/>
        <v>171</v>
      </c>
      <c r="I190">
        <f t="shared" si="44"/>
        <v>22.659398606757385</v>
      </c>
      <c r="J190">
        <f t="shared" si="45"/>
        <v>1.1379619418038573E-05</v>
      </c>
      <c r="K190">
        <f t="shared" si="46"/>
        <v>0.08826359581333147</v>
      </c>
      <c r="L190">
        <f t="shared" si="47"/>
        <v>674.9668359987853</v>
      </c>
      <c r="M190">
        <f t="shared" si="42"/>
        <v>0.09708995539466463</v>
      </c>
      <c r="N190">
        <f t="shared" si="43"/>
        <v>557.8238314039548</v>
      </c>
      <c r="O190">
        <f t="shared" si="38"/>
        <v>1232.7906674027402</v>
      </c>
      <c r="P190">
        <f t="shared" si="48"/>
        <v>59.574999999999974</v>
      </c>
      <c r="Q190">
        <f t="shared" si="40"/>
        <v>49.23553719008263</v>
      </c>
      <c r="R190">
        <f t="shared" si="37"/>
        <v>108.81053719008261</v>
      </c>
    </row>
    <row r="191" spans="8:18" ht="12.75">
      <c r="H191">
        <f t="shared" si="49"/>
        <v>172</v>
      </c>
      <c r="I191">
        <f t="shared" si="44"/>
        <v>22.783012615103104</v>
      </c>
      <c r="J191">
        <f t="shared" si="45"/>
        <v>1.1134652101586656E-05</v>
      </c>
      <c r="K191">
        <f t="shared" si="46"/>
        <v>0.08778470318162307</v>
      </c>
      <c r="L191">
        <f t="shared" si="47"/>
        <v>682.3512278223379</v>
      </c>
      <c r="M191">
        <f t="shared" si="42"/>
        <v>0.09656317349978538</v>
      </c>
      <c r="N191">
        <f t="shared" si="43"/>
        <v>563.9266345639155</v>
      </c>
      <c r="O191">
        <f t="shared" si="38"/>
        <v>1246.2778623862534</v>
      </c>
      <c r="P191">
        <f t="shared" si="48"/>
        <v>59.9</v>
      </c>
      <c r="Q191">
        <f t="shared" si="40"/>
        <v>49.504132231404945</v>
      </c>
      <c r="R191">
        <f t="shared" si="37"/>
        <v>109.40413223140494</v>
      </c>
    </row>
    <row r="192" spans="8:18" ht="12.75">
      <c r="H192">
        <f t="shared" si="49"/>
        <v>173</v>
      </c>
      <c r="I192">
        <f t="shared" si="44"/>
        <v>22.906626623448822</v>
      </c>
      <c r="J192">
        <f t="shared" si="45"/>
        <v>1.0896241170512663E-05</v>
      </c>
      <c r="K192">
        <f t="shared" si="46"/>
        <v>0.08731097917109543</v>
      </c>
      <c r="L192">
        <f t="shared" si="47"/>
        <v>689.7757941986025</v>
      </c>
      <c r="M192">
        <f t="shared" si="42"/>
        <v>0.09604207708820497</v>
      </c>
      <c r="N192">
        <f t="shared" si="43"/>
        <v>570.0626398335559</v>
      </c>
      <c r="O192">
        <f t="shared" si="38"/>
        <v>1259.8384340321584</v>
      </c>
      <c r="P192">
        <f t="shared" si="48"/>
        <v>60.22499999999999</v>
      </c>
      <c r="Q192">
        <f t="shared" si="40"/>
        <v>49.77272727272727</v>
      </c>
      <c r="R192">
        <f t="shared" si="37"/>
        <v>109.99772727272726</v>
      </c>
    </row>
    <row r="193" spans="8:18" ht="12.75">
      <c r="H193">
        <f t="shared" si="49"/>
        <v>174</v>
      </c>
      <c r="I193">
        <f t="shared" si="44"/>
        <v>23.030240631794538</v>
      </c>
      <c r="J193">
        <f t="shared" si="45"/>
        <v>1.066417717477548E-05</v>
      </c>
      <c r="K193">
        <f t="shared" si="46"/>
        <v>0.08684234055457014</v>
      </c>
      <c r="L193">
        <f t="shared" si="47"/>
        <v>697.2405351275795</v>
      </c>
      <c r="M193">
        <f t="shared" si="42"/>
        <v>0.09552657461002717</v>
      </c>
      <c r="N193">
        <f t="shared" si="43"/>
        <v>576.2318472128754</v>
      </c>
      <c r="O193">
        <f t="shared" si="38"/>
        <v>1273.472382340455</v>
      </c>
      <c r="P193">
        <f t="shared" si="48"/>
        <v>60.54999999999999</v>
      </c>
      <c r="Q193">
        <f t="shared" si="40"/>
        <v>50.04132231404956</v>
      </c>
      <c r="R193">
        <f t="shared" si="37"/>
        <v>110.59132231404955</v>
      </c>
    </row>
    <row r="194" spans="8:18" ht="12.75">
      <c r="H194">
        <f t="shared" si="49"/>
        <v>175</v>
      </c>
      <c r="I194">
        <f t="shared" si="44"/>
        <v>23.153854640140256</v>
      </c>
      <c r="J194">
        <f t="shared" si="45"/>
        <v>1.043825842920024E-05</v>
      </c>
      <c r="K194">
        <f t="shared" si="46"/>
        <v>0.08637870588220488</v>
      </c>
      <c r="L194">
        <f t="shared" si="47"/>
        <v>704.7454506092689</v>
      </c>
      <c r="M194">
        <f t="shared" si="42"/>
        <v>0.09501657647042537</v>
      </c>
      <c r="N194">
        <f t="shared" si="43"/>
        <v>582.4342567018751</v>
      </c>
      <c r="O194">
        <f t="shared" si="38"/>
        <v>1287.179707311144</v>
      </c>
      <c r="P194">
        <f t="shared" si="48"/>
        <v>60.874999999999986</v>
      </c>
      <c r="Q194">
        <f t="shared" si="40"/>
        <v>50.30991735537189</v>
      </c>
      <c r="R194">
        <f t="shared" si="37"/>
        <v>111.18491735537188</v>
      </c>
    </row>
    <row r="195" spans="8:18" ht="12.75">
      <c r="H195">
        <f t="shared" si="49"/>
        <v>176</v>
      </c>
      <c r="I195">
        <f t="shared" si="44"/>
        <v>23.277468648485975</v>
      </c>
      <c r="J195">
        <f t="shared" si="45"/>
        <v>1.0218290686226249E-05</v>
      </c>
      <c r="K195">
        <f t="shared" si="46"/>
        <v>0.08591999543430101</v>
      </c>
      <c r="L195">
        <f t="shared" si="47"/>
        <v>712.2905406436709</v>
      </c>
      <c r="M195">
        <f t="shared" si="42"/>
        <v>0.09451199497773112</v>
      </c>
      <c r="N195">
        <f t="shared" si="43"/>
        <v>588.6698683005543</v>
      </c>
      <c r="O195">
        <f t="shared" si="38"/>
        <v>1300.960408944225</v>
      </c>
      <c r="P195">
        <f t="shared" si="48"/>
        <v>61.199999999999996</v>
      </c>
      <c r="Q195">
        <f t="shared" si="40"/>
        <v>50.5785123966942</v>
      </c>
      <c r="R195">
        <f t="shared" si="37"/>
        <v>111.7785123966942</v>
      </c>
    </row>
    <row r="196" spans="8:18" ht="12.75">
      <c r="H196">
        <f t="shared" si="49"/>
        <v>177</v>
      </c>
      <c r="I196">
        <f t="shared" si="44"/>
        <v>23.401082656831694</v>
      </c>
      <c r="J196">
        <f t="shared" si="45"/>
        <v>1.0004086824089555E-05</v>
      </c>
      <c r="K196">
        <f t="shared" si="46"/>
        <v>0.08546613117560702</v>
      </c>
      <c r="L196">
        <f t="shared" si="47"/>
        <v>719.875805230785</v>
      </c>
      <c r="M196">
        <f t="shared" si="42"/>
        <v>0.09401274429316772</v>
      </c>
      <c r="N196">
        <f t="shared" si="43"/>
        <v>594.9386820089131</v>
      </c>
      <c r="O196">
        <f t="shared" si="38"/>
        <v>1314.814487239698</v>
      </c>
      <c r="P196">
        <f t="shared" si="48"/>
        <v>61.525</v>
      </c>
      <c r="Q196">
        <f t="shared" si="40"/>
        <v>50.84710743801652</v>
      </c>
      <c r="R196">
        <f t="shared" si="37"/>
        <v>112.37210743801651</v>
      </c>
    </row>
    <row r="197" spans="8:18" ht="12.75">
      <c r="H197">
        <f t="shared" si="49"/>
        <v>178</v>
      </c>
      <c r="I197">
        <f t="shared" si="44"/>
        <v>23.524696665177412</v>
      </c>
      <c r="J197">
        <f t="shared" si="45"/>
        <v>9.795466549635653E-06</v>
      </c>
      <c r="K197">
        <f t="shared" si="46"/>
        <v>0.0850170367110626</v>
      </c>
      <c r="L197">
        <f t="shared" si="47"/>
        <v>727.5012443706114</v>
      </c>
      <c r="M197">
        <f t="shared" si="42"/>
        <v>0.09351874038216887</v>
      </c>
      <c r="N197">
        <f t="shared" si="43"/>
        <v>601.2406978269515</v>
      </c>
      <c r="O197">
        <f t="shared" si="38"/>
        <v>1328.7419421975628</v>
      </c>
      <c r="P197">
        <f t="shared" si="48"/>
        <v>61.849999999999994</v>
      </c>
      <c r="Q197">
        <f t="shared" si="40"/>
        <v>51.115702479338836</v>
      </c>
      <c r="R197">
        <f t="shared" si="37"/>
        <v>112.96570247933882</v>
      </c>
    </row>
    <row r="198" spans="8:18" ht="12.75">
      <c r="H198">
        <f t="shared" si="49"/>
        <v>179</v>
      </c>
      <c r="I198">
        <f t="shared" si="44"/>
        <v>23.648310673523127</v>
      </c>
      <c r="J198">
        <f t="shared" si="45"/>
        <v>9.592256115003509E-06</v>
      </c>
      <c r="K198">
        <f t="shared" si="46"/>
        <v>0.0845726372429308</v>
      </c>
      <c r="L198">
        <f t="shared" si="47"/>
        <v>735.1668580631499</v>
      </c>
      <c r="M198">
        <f t="shared" si="42"/>
        <v>0.0930299009672239</v>
      </c>
      <c r="N198">
        <f t="shared" si="43"/>
        <v>607.5759157546693</v>
      </c>
      <c r="O198">
        <f t="shared" si="38"/>
        <v>1342.7427738178192</v>
      </c>
      <c r="P198">
        <f t="shared" si="48"/>
        <v>62.174999999999976</v>
      </c>
      <c r="Q198">
        <f t="shared" si="40"/>
        <v>51.384297520661136</v>
      </c>
      <c r="R198">
        <f t="shared" si="37"/>
        <v>113.5592975206611</v>
      </c>
    </row>
    <row r="199" spans="8:18" ht="12.75">
      <c r="H199">
        <f t="shared" si="49"/>
        <v>180</v>
      </c>
      <c r="I199">
        <f t="shared" si="44"/>
        <v>23.771924681868846</v>
      </c>
      <c r="J199">
        <f t="shared" si="45"/>
        <v>9.394288047465232E-06</v>
      </c>
      <c r="K199">
        <f t="shared" si="46"/>
        <v>0.08413285952926755</v>
      </c>
      <c r="L199">
        <f t="shared" si="47"/>
        <v>742.8726463084015</v>
      </c>
      <c r="M199">
        <f t="shared" si="42"/>
        <v>0.09254614548219431</v>
      </c>
      <c r="N199">
        <f t="shared" si="43"/>
        <v>613.9443357920672</v>
      </c>
      <c r="O199">
        <f t="shared" si="38"/>
        <v>1356.8169821004687</v>
      </c>
      <c r="P199">
        <f t="shared" si="48"/>
        <v>62.5</v>
      </c>
      <c r="Q199">
        <f t="shared" si="40"/>
        <v>51.652892561983464</v>
      </c>
      <c r="R199">
        <f t="shared" si="37"/>
        <v>114.15289256198346</v>
      </c>
    </row>
    <row r="200" spans="8:18" ht="12.75">
      <c r="H200">
        <f t="shared" si="49"/>
        <v>181</v>
      </c>
      <c r="I200">
        <f t="shared" si="44"/>
        <v>23.895538690214565</v>
      </c>
      <c r="J200">
        <f t="shared" si="45"/>
        <v>9.201400891746214E-06</v>
      </c>
      <c r="K200">
        <f t="shared" si="46"/>
        <v>0.08369763184368041</v>
      </c>
      <c r="L200">
        <f t="shared" si="47"/>
        <v>750.6186091063649</v>
      </c>
      <c r="M200">
        <f t="shared" si="42"/>
        <v>0.09206739502804846</v>
      </c>
      <c r="N200">
        <f t="shared" si="43"/>
        <v>620.3459579391445</v>
      </c>
      <c r="O200">
        <f t="shared" si="38"/>
        <v>1370.9645670455093</v>
      </c>
      <c r="P200">
        <f t="shared" si="48"/>
        <v>62.82499999999999</v>
      </c>
      <c r="Q200">
        <f t="shared" si="40"/>
        <v>51.92148760330576</v>
      </c>
      <c r="R200">
        <f t="shared" si="37"/>
        <v>114.74648760330575</v>
      </c>
    </row>
    <row r="201" spans="8:18" ht="12.75">
      <c r="H201">
        <f t="shared" si="49"/>
        <v>182</v>
      </c>
      <c r="I201">
        <f t="shared" si="44"/>
        <v>24.019152698560283</v>
      </c>
      <c r="J201">
        <f t="shared" si="45"/>
        <v>9.013438964188281E-06</v>
      </c>
      <c r="K201">
        <f t="shared" si="46"/>
        <v>0.08326688393632972</v>
      </c>
      <c r="L201">
        <f t="shared" si="47"/>
        <v>758.4047464570409</v>
      </c>
      <c r="M201">
        <f t="shared" si="42"/>
        <v>0.09159357232996271</v>
      </c>
      <c r="N201">
        <f t="shared" si="43"/>
        <v>626.7807821959013</v>
      </c>
      <c r="O201">
        <f t="shared" si="38"/>
        <v>1385.1855286529421</v>
      </c>
      <c r="P201">
        <f t="shared" si="48"/>
        <v>63.15</v>
      </c>
      <c r="Q201">
        <f t="shared" si="40"/>
        <v>52.19008264462808</v>
      </c>
      <c r="R201">
        <f t="shared" si="37"/>
        <v>115.34008264462805</v>
      </c>
    </row>
    <row r="202" spans="8:18" ht="12.75">
      <c r="H202">
        <f t="shared" si="49"/>
        <v>183</v>
      </c>
      <c r="I202">
        <f t="shared" si="44"/>
        <v>24.142766706906002</v>
      </c>
      <c r="J202">
        <f t="shared" si="45"/>
        <v>8.830252118154216E-06</v>
      </c>
      <c r="K202">
        <f t="shared" si="46"/>
        <v>0.08284054699612796</v>
      </c>
      <c r="L202">
        <f t="shared" si="47"/>
        <v>766.231058360429</v>
      </c>
      <c r="M202">
        <f t="shared" si="42"/>
        <v>0.09112460169574076</v>
      </c>
      <c r="N202">
        <f t="shared" si="43"/>
        <v>633.248808562338</v>
      </c>
      <c r="O202">
        <f t="shared" si="38"/>
        <v>1399.479866922767</v>
      </c>
      <c r="P202">
        <f t="shared" si="48"/>
        <v>63.47499999999998</v>
      </c>
      <c r="Q202">
        <f t="shared" si="40"/>
        <v>52.4586776859504</v>
      </c>
      <c r="R202">
        <f t="shared" si="37"/>
        <v>115.93367768595039</v>
      </c>
    </row>
    <row r="203" spans="8:18" ht="12.75">
      <c r="H203">
        <f t="shared" si="49"/>
        <v>184</v>
      </c>
      <c r="I203">
        <f t="shared" si="44"/>
        <v>24.26638071525172</v>
      </c>
      <c r="J203">
        <f t="shared" si="45"/>
        <v>8.651695520105392E-06</v>
      </c>
      <c r="K203">
        <f t="shared" si="46"/>
        <v>0.08241855361409438</v>
      </c>
      <c r="L203">
        <f t="shared" si="47"/>
        <v>774.0975448165299</v>
      </c>
      <c r="M203">
        <f t="shared" si="42"/>
        <v>0.09066040897550383</v>
      </c>
      <c r="N203">
        <f t="shared" si="43"/>
        <v>639.7500370384543</v>
      </c>
      <c r="O203">
        <f t="shared" si="38"/>
        <v>1413.8475818549841</v>
      </c>
      <c r="P203">
        <f t="shared" si="48"/>
        <v>63.79999999999999</v>
      </c>
      <c r="Q203">
        <f t="shared" si="40"/>
        <v>52.727272727272705</v>
      </c>
      <c r="R203">
        <f t="shared" si="37"/>
        <v>116.5272727272727</v>
      </c>
    </row>
    <row r="204" spans="8:18" ht="12.75">
      <c r="H204">
        <f t="shared" si="49"/>
        <v>185</v>
      </c>
      <c r="I204">
        <f t="shared" si="44"/>
        <v>24.389994723597436</v>
      </c>
      <c r="J204">
        <f t="shared" si="45"/>
        <v>8.477629435815684E-06</v>
      </c>
      <c r="K204">
        <f t="shared" si="46"/>
        <v>0.08200083774782413</v>
      </c>
      <c r="L204">
        <f t="shared" si="47"/>
        <v>782.0042058253426</v>
      </c>
      <c r="M204">
        <f t="shared" si="42"/>
        <v>0.09020092152260654</v>
      </c>
      <c r="N204">
        <f t="shared" si="43"/>
        <v>646.2844676242502</v>
      </c>
      <c r="O204">
        <f t="shared" si="38"/>
        <v>1428.2886734495928</v>
      </c>
      <c r="P204">
        <f t="shared" si="48"/>
        <v>64.12499999999999</v>
      </c>
      <c r="Q204">
        <f t="shared" si="40"/>
        <v>52.99586776859503</v>
      </c>
      <c r="R204">
        <f t="shared" si="37"/>
        <v>117.12086776859502</v>
      </c>
    </row>
    <row r="205" spans="8:18" ht="12.75">
      <c r="H205">
        <f t="shared" si="49"/>
        <v>186</v>
      </c>
      <c r="I205">
        <f t="shared" si="44"/>
        <v>24.513608731943155</v>
      </c>
      <c r="J205">
        <f t="shared" si="45"/>
        <v>8.307919026214381E-06</v>
      </c>
      <c r="K205">
        <f t="shared" si="46"/>
        <v>0.08158733468703215</v>
      </c>
      <c r="L205">
        <f t="shared" si="47"/>
        <v>789.951041386868</v>
      </c>
      <c r="M205">
        <f t="shared" si="42"/>
        <v>0.08974606815573537</v>
      </c>
      <c r="N205">
        <f t="shared" si="43"/>
        <v>652.8521003197257</v>
      </c>
      <c r="O205">
        <f t="shared" si="38"/>
        <v>1442.8031417065936</v>
      </c>
      <c r="P205">
        <f t="shared" si="48"/>
        <v>64.44999999999999</v>
      </c>
      <c r="Q205">
        <f t="shared" si="40"/>
        <v>53.26446280991735</v>
      </c>
      <c r="R205">
        <f t="shared" si="37"/>
        <v>117.71446280991732</v>
      </c>
    </row>
    <row r="206" spans="8:18" ht="12.75">
      <c r="H206">
        <f t="shared" si="49"/>
        <v>187</v>
      </c>
      <c r="I206">
        <f t="shared" si="44"/>
        <v>24.637222740288873</v>
      </c>
      <c r="J206">
        <f t="shared" si="45"/>
        <v>8.142434152378666E-06</v>
      </c>
      <c r="K206">
        <f t="shared" si="46"/>
        <v>0.08117798102013465</v>
      </c>
      <c r="L206">
        <f t="shared" si="47"/>
        <v>797.9380515011057</v>
      </c>
      <c r="M206">
        <f t="shared" si="42"/>
        <v>0.08929577912214813</v>
      </c>
      <c r="N206">
        <f t="shared" si="43"/>
        <v>659.4529351248806</v>
      </c>
      <c r="O206">
        <f t="shared" si="38"/>
        <v>1457.3909866259864</v>
      </c>
      <c r="P206">
        <f t="shared" si="48"/>
        <v>64.77499999999999</v>
      </c>
      <c r="Q206">
        <f t="shared" si="40"/>
        <v>53.53305785123965</v>
      </c>
      <c r="R206">
        <f t="shared" si="37"/>
        <v>118.30805785123964</v>
      </c>
    </row>
  </sheetData>
  <sheetProtection/>
  <printOptions/>
  <pageMargins left="0.75" right="0.75" top="1" bottom="1" header="0.5" footer="0.5"/>
  <pageSetup orientation="portrait" paperSize="9"/>
  <ignoredErrors>
    <ignoredError sqref="I18 I26 M26:M68 M78:M206 M69:M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J. Kehoe</dc:creator>
  <cp:keywords/>
  <dc:description/>
  <cp:lastModifiedBy>Timothy J Kehoe</cp:lastModifiedBy>
  <cp:lastPrinted>2008-06-16T07:05:06Z</cp:lastPrinted>
  <dcterms:created xsi:type="dcterms:W3CDTF">2006-10-15T14:18:40Z</dcterms:created>
  <dcterms:modified xsi:type="dcterms:W3CDTF">2023-10-27T01:39:42Z</dcterms:modified>
  <cp:category/>
  <cp:version/>
  <cp:contentType/>
  <cp:contentStatus/>
</cp:coreProperties>
</file>