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4940" windowHeight="8835" activeTab="1"/>
  </bookViews>
  <sheets>
    <sheet name="chart" sheetId="1" r:id="rId1"/>
    <sheet name="calculations" sheetId="2" r:id="rId2"/>
  </sheets>
  <definedNames/>
  <calcPr fullCalcOnLoad="1"/>
</workbook>
</file>

<file path=xl/sharedStrings.xml><?xml version="1.0" encoding="utf-8"?>
<sst xmlns="http://schemas.openxmlformats.org/spreadsheetml/2006/main" count="76" uniqueCount="48">
  <si>
    <t>d=</t>
  </si>
  <si>
    <t>a1=</t>
  </si>
  <si>
    <t>a2=</t>
  </si>
  <si>
    <t>b=</t>
  </si>
  <si>
    <t>beta=</t>
  </si>
  <si>
    <t>k</t>
  </si>
  <si>
    <t>t</t>
  </si>
  <si>
    <t>a1k^b+a2</t>
  </si>
  <si>
    <t>f(k)</t>
  </si>
  <si>
    <t>f"(k)</t>
  </si>
  <si>
    <t>c</t>
  </si>
  <si>
    <t>A=</t>
  </si>
  <si>
    <t>Ak</t>
  </si>
  <si>
    <t>k=</t>
  </si>
  <si>
    <t>f=</t>
  </si>
  <si>
    <t>Df=</t>
  </si>
  <si>
    <t>Newton's method</t>
  </si>
  <si>
    <t>k-lambda*f/Df=</t>
  </si>
  <si>
    <t>lambda=</t>
  </si>
  <si>
    <t>beta*A=</t>
  </si>
  <si>
    <t>z</t>
  </si>
  <si>
    <t>What we need to do is to solve a one-sector growth model whose equilibrium exhibits sustained growth to determine k1.  The two sets of columns immediately above do that using a simple Newton's method.</t>
  </si>
  <si>
    <t>Unfortunately, this method is very numerically unstable because the problem itself is very unstable.  The equilibrium value of k1 is between 1.5181597 and 1.5181598.</t>
  </si>
  <si>
    <t>c/y</t>
  </si>
  <si>
    <t>Ak model:</t>
  </si>
  <si>
    <t>The first set of columns contains a starting k1 that leads to a negative capital stock.  The second set of columns contains a starting k1 that leads to a c/y that goes to 0.  We know that the answer is in between.</t>
  </si>
  <si>
    <t xml:space="preserve">The third set of columns has a starting k1 that is the average of those in the first two sets.  </t>
  </si>
  <si>
    <t>This algorithm is much more numerically stable, however.  The algorithm is sometimes called the bisection method.</t>
  </si>
  <si>
    <t xml:space="preserve">Mechanically, the algorithm works by pasting the value of Newton's method in cell G40 into B9.  We paste only the value by using the Paste Special command in Edit.  </t>
  </si>
  <si>
    <t xml:space="preserve">Pasting the whole cell, including the formula, results in a circular reference.  Repeated pasting of the value can be done quickly using CTL Y.  When we are far from the solution, we need to take very small steps.  </t>
  </si>
  <si>
    <t>We need to use Paste Special, rather than Paste, to avoid a circular reference.  This algorithm goes more slowing that that above because we cannot use CTL Y to repeat the Paste Special command when the target cell changes.</t>
  </si>
  <si>
    <t>This can be done by setting the value for the Newton's method step size, lambda in cell G43, to a very small number, say 0.00001, or even smaller if the algorithm goes crazy.</t>
  </si>
  <si>
    <t xml:space="preserve">Set lambda to a very small value, do a Paste Special from cell G40 to B9, then start hitting CTL Y.  As you get closer to the answer, the algorithm starts to stall, and you need to increase lambda.  </t>
  </si>
  <si>
    <t>Notice that, for the lower of these two values, the path that satisfies the Euler equations leads to a negative capital stock in period 25.  For the higher value, which is higher by only 0.0000001, the path of c/y goes to 0.</t>
  </si>
  <si>
    <t>Of course, all of this could be done much more efficiently in a MATLAB or FORTRAN program!</t>
  </si>
  <si>
    <t>Here is another way to do it:</t>
  </si>
  <si>
    <t>Here is probably the best way to do it:</t>
  </si>
  <si>
    <t>What the program above does:</t>
  </si>
  <si>
    <t>We know that zt/zt-1 -&gt; 1 as t increases, but we cannot go out too far because of the numerical instability.</t>
  </si>
  <si>
    <t xml:space="preserve">The value of zt/zt-1 in the definition of f in cell G38, 0.984 was chosen so that the two sets of columns would have values of k1 that bracket the true value.  </t>
  </si>
  <si>
    <t>I repeat: All of this could be done much more efficiently in a MATLAB or FORTRAN program!  I would just program the bisection method and let it iterate 50 times or so.</t>
  </si>
  <si>
    <t>The algorithm works by using Paste Special to copy the value of the k1 in the third set of columns in as k1 in either the first or second set of columns:</t>
  </si>
  <si>
    <t>Do 5 or so iterations of the bisection method algorithm.  This will get you fairly close to the answer.  Then Paste Special the value in cell I78 into call B9 and do the Newton's method algorithm until convergence.</t>
  </si>
  <si>
    <t>If the path of k in column P goes negative, we past the value of k1 in cell P78 into B78.  If the path of c/y in column U tends to 0, rather than to 1-beta, we paste the value in cell P78 into I78.</t>
  </si>
  <si>
    <t xml:space="preserve">We know that the path of c/y should go to 1-beta.  </t>
  </si>
  <si>
    <t>The algorithm works best if you start with a value of k1 above the equilibrium value, so that c/y goes to 0.  If you start with a value of k1 too low, kt can become negative quickly.</t>
  </si>
  <si>
    <t>In general, Newton's method works much more efficiently than the bisection method.  (And it works for multidimensional problems.)  This particular problem is just wildly unstable.</t>
  </si>
  <si>
    <t>To answer question 5 on problem set 2, we can use the analysis in example 2 of Bajona and Kehoe, "Demographics in Dynamic Heckscher-Ohlin Models: Overlapping Generations versus Infinitely Lived Consumers."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</si>
</sst>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8"/>
      <name val="Arial"/>
      <family val="0"/>
    </font>
    <font>
      <b/>
      <sz val="10"/>
      <color indexed="10"/>
      <name val="Arial"/>
      <family val="2"/>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calculations!$A$8:$A$33</c:f>
              <c:numCach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calculations!$B$8:$B$33</c:f>
              <c:numCache>
                <c:ptCount val="26"/>
                <c:pt idx="0">
                  <c:v>1</c:v>
                </c:pt>
                <c:pt idx="1">
                  <c:v>1.5181597158215454</c:v>
                </c:pt>
                <c:pt idx="2">
                  <c:v>2.079658958034451</c:v>
                </c:pt>
                <c:pt idx="3">
                  <c:v>2.683843705385078</c:v>
                </c:pt>
                <c:pt idx="4">
                  <c:v>3.3312894221111806</c:v>
                </c:pt>
                <c:pt idx="5">
                  <c:v>4.0231967398355835</c:v>
                </c:pt>
                <c:pt idx="6">
                  <c:v>4.761150880455517</c:v>
                </c:pt>
                <c:pt idx="7">
                  <c:v>5.547010519857391</c:v>
                </c:pt>
                <c:pt idx="8">
                  <c:v>6.382850303577692</c:v>
                </c:pt>
                <c:pt idx="9">
                  <c:v>7.270926444004154</c:v>
                </c:pt>
                <c:pt idx="10">
                  <c:v>8.213648834121923</c:v>
                </c:pt>
                <c:pt idx="11">
                  <c:v>9.213544715285154</c:v>
                </c:pt>
                <c:pt idx="12">
                  <c:v>10.273191019409767</c:v>
                </c:pt>
                <c:pt idx="13">
                  <c:v>11.395070186846164</c:v>
                </c:pt>
                <c:pt idx="14">
                  <c:v>12.581253119559266</c:v>
                </c:pt>
                <c:pt idx="15">
                  <c:v>13.832700184808392</c:v>
                </c:pt>
                <c:pt idx="16">
                  <c:v>15.147725106760635</c:v>
                </c:pt>
                <c:pt idx="17">
                  <c:v>16.518631418741556</c:v>
                </c:pt>
                <c:pt idx="18">
                  <c:v>17.924369243638992</c:v>
                </c:pt>
                <c:pt idx="19">
                  <c:v>19.31453890367207</c:v>
                </c:pt>
                <c:pt idx="20">
                  <c:v>20.57459155532563</c:v>
                </c:pt>
                <c:pt idx="21">
                  <c:v>21.450137108033303</c:v>
                </c:pt>
                <c:pt idx="22">
                  <c:v>21.381977988344516</c:v>
                </c:pt>
                <c:pt idx="23">
                  <c:v>19.144099560309087</c:v>
                </c:pt>
                <c:pt idx="24">
                  <c:v>12.032089535840925</c:v>
                </c:pt>
                <c:pt idx="25">
                  <c:v>-6.139741748044152</c:v>
                </c:pt>
              </c:numCache>
            </c:numRef>
          </c:yVal>
          <c:smooth val="0"/>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calculations!$A$8:$A$33</c:f>
              <c:numCach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calculations!$R$8:$R$33</c:f>
              <c:numCache>
                <c:ptCount val="26"/>
                <c:pt idx="0">
                  <c:v>1</c:v>
                </c:pt>
                <c:pt idx="1">
                  <c:v>1.051120519067143</c:v>
                </c:pt>
                <c:pt idx="2">
                  <c:v>1.1048543456039803</c:v>
                </c:pt>
                <c:pt idx="3">
                  <c:v>1.1613350732448444</c:v>
                </c:pt>
                <c:pt idx="4">
                  <c:v>1.2207031249999996</c:v>
                </c:pt>
                <c:pt idx="5">
                  <c:v>1.2831061023768833</c:v>
                </c:pt>
                <c:pt idx="6">
                  <c:v>1.3486991523486085</c:v>
                </c:pt>
                <c:pt idx="7">
                  <c:v>1.4176453530820852</c:v>
                </c:pt>
                <c:pt idx="8">
                  <c:v>1.4901161193847647</c:v>
                </c:pt>
                <c:pt idx="9">
                  <c:v>1.5662916288780309</c:v>
                </c:pt>
                <c:pt idx="10">
                  <c:v>1.6463612699567969</c:v>
                </c:pt>
                <c:pt idx="11">
                  <c:v>1.7305241126490292</c:v>
                </c:pt>
                <c:pt idx="12">
                  <c:v>1.8189894035458547</c:v>
                </c:pt>
                <c:pt idx="13">
                  <c:v>1.9119770860327518</c:v>
                </c:pt>
                <c:pt idx="14">
                  <c:v>2.00971834711523</c:v>
                </c:pt>
                <c:pt idx="15">
                  <c:v>2.112456192198521</c:v>
                </c:pt>
                <c:pt idx="16">
                  <c:v>2.22044604925031</c:v>
                </c:pt>
                <c:pt idx="17">
                  <c:v>2.333956403848573</c:v>
                </c:pt>
                <c:pt idx="18">
                  <c:v>2.4532694666933947</c:v>
                </c:pt>
                <c:pt idx="19">
                  <c:v>2.5786818752423346</c:v>
                </c:pt>
                <c:pt idx="20">
                  <c:v>2.7105054312137566</c:v>
                </c:pt>
                <c:pt idx="21">
                  <c:v>2.8490678757917145</c:v>
                </c:pt>
                <c:pt idx="22">
                  <c:v>2.9947137044597096</c:v>
                </c:pt>
                <c:pt idx="23">
                  <c:v>3.147805023489177</c:v>
                </c:pt>
                <c:pt idx="24">
                  <c:v>3.308722450212104</c:v>
                </c:pt>
                <c:pt idx="25">
                  <c:v>3.477866059316056</c:v>
                </c:pt>
              </c:numCache>
            </c:numRef>
          </c:yVal>
          <c:smooth val="0"/>
        </c:ser>
        <c:axId val="41617749"/>
        <c:axId val="39015422"/>
      </c:scatterChart>
      <c:valAx>
        <c:axId val="41617749"/>
        <c:scaling>
          <c:orientation val="minMax"/>
          <c:max val="10"/>
        </c:scaling>
        <c:axPos val="b"/>
        <c:delete val="0"/>
        <c:numFmt formatCode="General" sourceLinked="0"/>
        <c:majorTickMark val="out"/>
        <c:minorTickMark val="none"/>
        <c:tickLblPos val="nextTo"/>
        <c:crossAx val="39015422"/>
        <c:crosses val="autoZero"/>
        <c:crossBetween val="midCat"/>
        <c:dispUnits/>
        <c:majorUnit val="1"/>
      </c:valAx>
      <c:valAx>
        <c:axId val="39015422"/>
        <c:scaling>
          <c:orientation val="minMax"/>
          <c:max val="8"/>
          <c:min val="0"/>
        </c:scaling>
        <c:axPos val="l"/>
        <c:majorGridlines/>
        <c:delete val="0"/>
        <c:numFmt formatCode="General" sourceLinked="1"/>
        <c:majorTickMark val="out"/>
        <c:minorTickMark val="none"/>
        <c:tickLblPos val="nextTo"/>
        <c:crossAx val="41617749"/>
        <c:crosses val="autoZero"/>
        <c:crossBetween val="midCat"/>
        <c:dispUnits/>
        <c:majorUnit val="1"/>
        <c:minorUnit val="1"/>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02"/>
  <sheetViews>
    <sheetView tabSelected="1" workbookViewId="0" topLeftCell="A1">
      <selection activeCell="P78" sqref="P78"/>
    </sheetView>
  </sheetViews>
  <sheetFormatPr defaultColWidth="9.140625" defaultRowHeight="12.75"/>
  <cols>
    <col min="6" max="6" width="13.8515625" style="0" customWidth="1"/>
    <col min="7" max="7" width="13.140625" style="0" bestFit="1" customWidth="1"/>
  </cols>
  <sheetData>
    <row r="1" spans="1:20" ht="12.75">
      <c r="A1" t="s">
        <v>0</v>
      </c>
      <c r="B1">
        <v>5</v>
      </c>
      <c r="Q1" t="s">
        <v>24</v>
      </c>
      <c r="S1" t="s">
        <v>11</v>
      </c>
      <c r="T1">
        <f>B1*B2^(1/B4)</f>
        <v>2.102241038134286</v>
      </c>
    </row>
    <row r="2" spans="1:20" ht="12.75">
      <c r="A2" t="s">
        <v>1</v>
      </c>
      <c r="B2">
        <v>0.5</v>
      </c>
      <c r="S2" t="s">
        <v>4</v>
      </c>
      <c r="T2">
        <v>0.5</v>
      </c>
    </row>
    <row r="3" spans="1:20" ht="12.75">
      <c r="A3" t="s">
        <v>2</v>
      </c>
      <c r="B3">
        <v>0.5</v>
      </c>
      <c r="S3" t="s">
        <v>19</v>
      </c>
      <c r="T3">
        <f>T2*T1</f>
        <v>1.051120519067143</v>
      </c>
    </row>
    <row r="4" spans="1:2" ht="12.75">
      <c r="A4" t="s">
        <v>3</v>
      </c>
      <c r="B4">
        <v>0.8</v>
      </c>
    </row>
    <row r="5" spans="1:2" ht="12.75">
      <c r="A5" t="s">
        <v>4</v>
      </c>
      <c r="B5">
        <v>0.5</v>
      </c>
    </row>
    <row r="7" spans="1:21" ht="12.75">
      <c r="A7" t="s">
        <v>6</v>
      </c>
      <c r="B7" t="s">
        <v>5</v>
      </c>
      <c r="C7" t="s">
        <v>7</v>
      </c>
      <c r="D7" t="s">
        <v>8</v>
      </c>
      <c r="E7" t="s">
        <v>9</v>
      </c>
      <c r="F7" t="s">
        <v>10</v>
      </c>
      <c r="G7" t="s">
        <v>20</v>
      </c>
      <c r="J7" t="s">
        <v>5</v>
      </c>
      <c r="K7" t="s">
        <v>7</v>
      </c>
      <c r="L7" t="s">
        <v>8</v>
      </c>
      <c r="M7" t="s">
        <v>9</v>
      </c>
      <c r="N7" t="s">
        <v>10</v>
      </c>
      <c r="O7" t="s">
        <v>20</v>
      </c>
      <c r="R7" t="s">
        <v>5</v>
      </c>
      <c r="S7" t="s">
        <v>12</v>
      </c>
      <c r="T7" t="s">
        <v>10</v>
      </c>
      <c r="U7" t="s">
        <v>20</v>
      </c>
    </row>
    <row r="8" spans="1:21" ht="12.75">
      <c r="A8">
        <v>0</v>
      </c>
      <c r="B8">
        <v>1</v>
      </c>
      <c r="C8">
        <f>$B$2*B8^$B$4+$B$3</f>
        <v>1</v>
      </c>
      <c r="D8">
        <f>$B$1*C8^(1/$B$4)</f>
        <v>5</v>
      </c>
      <c r="E8">
        <f>$B$2*B8^($B$4-1)*$B$1*C8^(1/$B$4-1)</f>
        <v>2.5</v>
      </c>
      <c r="F8">
        <f>D8-B9</f>
        <v>3.4818402841784546</v>
      </c>
      <c r="G8">
        <f>F8/B9</f>
        <v>2.29346112131178</v>
      </c>
      <c r="J8">
        <v>1</v>
      </c>
      <c r="K8">
        <f>$B$2*J8^$B$4+$B$3</f>
        <v>1</v>
      </c>
      <c r="L8">
        <f>$B$1*K8^(1/$B$4)</f>
        <v>5</v>
      </c>
      <c r="M8">
        <f>$B$2*J8^($B$4-1)*$B$1*K8^(1/$B$4-1)</f>
        <v>2.5</v>
      </c>
      <c r="N8">
        <f>L8-J9</f>
        <v>3.4818401841784548</v>
      </c>
      <c r="O8">
        <f aca="true" t="shared" si="0" ref="O8:O32">N8/J9</f>
        <v>2.293460904374071</v>
      </c>
      <c r="R8">
        <v>1</v>
      </c>
      <c r="S8">
        <f>$T$1*R8</f>
        <v>2.102241038134286</v>
      </c>
      <c r="T8">
        <f>S8-R9</f>
        <v>1.051120519067143</v>
      </c>
      <c r="U8">
        <f>T8/R9</f>
        <v>1</v>
      </c>
    </row>
    <row r="9" spans="1:21" ht="12.75">
      <c r="A9">
        <f>A8+1</f>
        <v>1</v>
      </c>
      <c r="B9" s="1">
        <v>1.5181597158215454</v>
      </c>
      <c r="C9">
        <f>$B$2*B9^$B$4+$B$3</f>
        <v>1.1982709506484124</v>
      </c>
      <c r="D9">
        <f>$B$1*C9^(1/$B$4)</f>
        <v>6.268502350410552</v>
      </c>
      <c r="E9">
        <f>$B$2*B9^($B$4-1)*$B$1*C9^(1/$B$4-1)</f>
        <v>2.4061088680088405</v>
      </c>
      <c r="F9">
        <f>$B$5*F8*E9</f>
        <v>4.188843392376101</v>
      </c>
      <c r="G9">
        <f aca="true" t="shared" si="1" ref="G9:G32">F9/B10</f>
        <v>2.014197268351684</v>
      </c>
      <c r="J9" s="1">
        <f>B9+0.0000001</f>
        <v>1.5181598158215455</v>
      </c>
      <c r="K9">
        <f>$B$2*J9^$B$4+$B$3</f>
        <v>1.1982709874440638</v>
      </c>
      <c r="L9">
        <f>$B$1*K9^(1/$B$4)</f>
        <v>6.268502591021438</v>
      </c>
      <c r="M9">
        <f>$B$2*J9^($B$4-1)*$B$1*K9^(1/$B$4-1)</f>
        <v>2.4061088547824068</v>
      </c>
      <c r="N9">
        <f>$B$5*N8*M9</f>
        <v>4.188843249044493</v>
      </c>
      <c r="O9">
        <f t="shared" si="0"/>
        <v>2.014196827573951</v>
      </c>
      <c r="R9">
        <f aca="true" t="shared" si="2" ref="R9:R33">$T$2*$T$1*R8</f>
        <v>1.051120519067143</v>
      </c>
      <c r="S9">
        <f>$T$1*R9</f>
        <v>2.2097086912079607</v>
      </c>
      <c r="T9">
        <f>S9-R10</f>
        <v>1.1048543456039803</v>
      </c>
      <c r="U9">
        <f aca="true" t="shared" si="3" ref="U9:U32">T9/R10</f>
        <v>1</v>
      </c>
    </row>
    <row r="10" spans="1:21" ht="12.75">
      <c r="A10">
        <f aca="true" t="shared" si="4" ref="A10:A26">A9+1</f>
        <v>2</v>
      </c>
      <c r="B10" s="2">
        <f>D9-F9</f>
        <v>2.079658958034451</v>
      </c>
      <c r="C10">
        <f aca="true" t="shared" si="5" ref="C10:C33">$B$2*B10^$B$4+$B$3</f>
        <v>1.3981806637564989</v>
      </c>
      <c r="D10">
        <f>$B$1*C10^(1/$B$4)</f>
        <v>7.601934424581492</v>
      </c>
      <c r="E10">
        <f>$B$2*B10^($B$4-1)*$B$1*C10^(1/$B$4-1)</f>
        <v>2.348185529278836</v>
      </c>
      <c r="F10">
        <f>$B$5*F9*E10</f>
        <v>4.918090719196414</v>
      </c>
      <c r="G10">
        <f t="shared" si="1"/>
        <v>1.8324803002978023</v>
      </c>
      <c r="J10" s="2">
        <f>L9-N9</f>
        <v>2.079659341976945</v>
      </c>
      <c r="K10">
        <f aca="true" t="shared" si="6" ref="K10:K33">$B$2*J10^$B$4+$B$3</f>
        <v>1.3981807964127562</v>
      </c>
      <c r="L10">
        <f>$B$1*K10^(1/$B$4)</f>
        <v>7.601935326149692</v>
      </c>
      <c r="M10">
        <f>$B$2*J10^($B$4-1)*$B$1*K10^(1/$B$4-1)</f>
        <v>2.3481854982730237</v>
      </c>
      <c r="N10">
        <f>$B$5*N9*M10</f>
        <v>4.918090485972567</v>
      </c>
      <c r="O10">
        <f t="shared" si="0"/>
        <v>1.8324794385833385</v>
      </c>
      <c r="R10">
        <f t="shared" si="2"/>
        <v>1.1048543456039803</v>
      </c>
      <c r="S10">
        <f aca="true" t="shared" si="7" ref="S10:S33">$T$1*R10</f>
        <v>2.322670146489689</v>
      </c>
      <c r="T10">
        <f aca="true" t="shared" si="8" ref="T10:T22">S10-R11</f>
        <v>1.1613350732448444</v>
      </c>
      <c r="U10">
        <f t="shared" si="3"/>
        <v>1</v>
      </c>
    </row>
    <row r="11" spans="1:21" ht="12.75">
      <c r="A11">
        <f t="shared" si="4"/>
        <v>3</v>
      </c>
      <c r="B11">
        <f aca="true" t="shared" si="9" ref="B11:B22">D10-F10</f>
        <v>2.683843705385078</v>
      </c>
      <c r="C11">
        <f t="shared" si="5"/>
        <v>1.6014778826888065</v>
      </c>
      <c r="D11">
        <f aca="true" t="shared" si="10" ref="D11:D33">$B$1*C11^(1/$B$4)</f>
        <v>9.007850833583941</v>
      </c>
      <c r="E11">
        <f aca="true" t="shared" si="11" ref="E11:E22">$B$2*B11^($B$4-1)*$B$1*C11^(1/$B$4-1)</f>
        <v>2.3084411148886965</v>
      </c>
      <c r="F11">
        <f aca="true" t="shared" si="12" ref="F11:F22">$B$5*F10*E11</f>
        <v>5.67656141147276</v>
      </c>
      <c r="G11">
        <f t="shared" si="1"/>
        <v>1.7040132790009221</v>
      </c>
      <c r="J11">
        <f aca="true" t="shared" si="13" ref="J11:J33">L10-N10</f>
        <v>2.683844840177125</v>
      </c>
      <c r="K11">
        <f t="shared" si="6"/>
        <v>1.601478255273331</v>
      </c>
      <c r="L11">
        <f aca="true" t="shared" si="14" ref="L11:L33">$B$1*K11^(1/$B$4)</f>
        <v>9.007853453184524</v>
      </c>
      <c r="M11">
        <f aca="true" t="shared" si="15" ref="M11:M33">$B$2*J11^($B$4-1)*$B$1*K11^(1/$B$4-1)</f>
        <v>2.3084410539410736</v>
      </c>
      <c r="N11">
        <f aca="true" t="shared" si="16" ref="N11:N31">$B$5*N10*M11</f>
        <v>5.6765609924080405</v>
      </c>
      <c r="O11">
        <f t="shared" si="0"/>
        <v>1.7040115988750217</v>
      </c>
      <c r="R11">
        <f t="shared" si="2"/>
        <v>1.1613350732448444</v>
      </c>
      <c r="S11">
        <f t="shared" si="7"/>
        <v>2.441406249999999</v>
      </c>
      <c r="T11">
        <f t="shared" si="8"/>
        <v>1.2207031249999996</v>
      </c>
      <c r="U11">
        <f t="shared" si="3"/>
        <v>1</v>
      </c>
    </row>
    <row r="12" spans="1:21" ht="12.75">
      <c r="A12">
        <f t="shared" si="4"/>
        <v>4</v>
      </c>
      <c r="B12">
        <f t="shared" si="9"/>
        <v>3.3312894221111806</v>
      </c>
      <c r="C12">
        <f t="shared" si="5"/>
        <v>1.8093624950374274</v>
      </c>
      <c r="D12">
        <f t="shared" si="10"/>
        <v>10.492451833195028</v>
      </c>
      <c r="E12">
        <f t="shared" si="11"/>
        <v>2.2792865696069424</v>
      </c>
      <c r="F12">
        <f t="shared" si="12"/>
        <v>6.469255093359445</v>
      </c>
      <c r="G12">
        <f t="shared" si="1"/>
        <v>1.6079887491715916</v>
      </c>
      <c r="J12">
        <f t="shared" si="13"/>
        <v>3.331292460776483</v>
      </c>
      <c r="K12">
        <f t="shared" si="6"/>
        <v>1.8093634505146652</v>
      </c>
      <c r="L12">
        <f t="shared" si="14"/>
        <v>10.492458759183869</v>
      </c>
      <c r="M12">
        <f t="shared" si="15"/>
        <v>2.279286454700726</v>
      </c>
      <c r="N12">
        <f t="shared" si="16"/>
        <v>6.469254289639078</v>
      </c>
      <c r="O12">
        <f t="shared" si="0"/>
        <v>1.6079854600010048</v>
      </c>
      <c r="R12">
        <f t="shared" si="2"/>
        <v>1.2207031249999996</v>
      </c>
      <c r="S12">
        <f t="shared" si="7"/>
        <v>2.5662122047537665</v>
      </c>
      <c r="T12">
        <f t="shared" si="8"/>
        <v>1.2831061023768833</v>
      </c>
      <c r="U12">
        <f t="shared" si="3"/>
        <v>1</v>
      </c>
    </row>
    <row r="13" spans="1:21" ht="12.75">
      <c r="A13">
        <f t="shared" si="4"/>
        <v>5</v>
      </c>
      <c r="B13">
        <f t="shared" si="9"/>
        <v>4.0231967398355835</v>
      </c>
      <c r="C13">
        <f t="shared" si="5"/>
        <v>2.022744434561338</v>
      </c>
      <c r="D13">
        <f t="shared" si="10"/>
        <v>12.061359799266498</v>
      </c>
      <c r="E13">
        <f t="shared" si="11"/>
        <v>2.256893201291287</v>
      </c>
      <c r="F13">
        <f t="shared" si="12"/>
        <v>7.300208918810981</v>
      </c>
      <c r="G13">
        <f t="shared" si="1"/>
        <v>1.5332866153808051</v>
      </c>
      <c r="J13">
        <f t="shared" si="13"/>
        <v>4.02320446954479</v>
      </c>
      <c r="K13">
        <f t="shared" si="6"/>
        <v>2.0227467750622234</v>
      </c>
      <c r="L13">
        <f t="shared" si="14"/>
        <v>12.06137724439383</v>
      </c>
      <c r="M13">
        <f t="shared" si="15"/>
        <v>2.256892986922678</v>
      </c>
      <c r="N13">
        <f t="shared" si="16"/>
        <v>7.3002073184529435</v>
      </c>
      <c r="O13">
        <f t="shared" si="0"/>
        <v>1.5332801458478298</v>
      </c>
      <c r="R13">
        <f t="shared" si="2"/>
        <v>1.2831061023768833</v>
      </c>
      <c r="S13">
        <f t="shared" si="7"/>
        <v>2.697398304697217</v>
      </c>
      <c r="T13">
        <f t="shared" si="8"/>
        <v>1.3486991523486085</v>
      </c>
      <c r="U13">
        <f t="shared" si="3"/>
        <v>1</v>
      </c>
    </row>
    <row r="14" spans="1:21" ht="12.75">
      <c r="A14">
        <f t="shared" si="4"/>
        <v>6</v>
      </c>
      <c r="B14">
        <f t="shared" si="9"/>
        <v>4.761150880455517</v>
      </c>
      <c r="C14">
        <f t="shared" si="5"/>
        <v>2.242366690413684</v>
      </c>
      <c r="D14">
        <f t="shared" si="10"/>
        <v>13.719974248126707</v>
      </c>
      <c r="E14">
        <f t="shared" si="11"/>
        <v>2.2391040637780777</v>
      </c>
      <c r="F14">
        <f t="shared" si="12"/>
        <v>8.172963728269316</v>
      </c>
      <c r="G14">
        <f t="shared" si="1"/>
        <v>1.4733997166602517</v>
      </c>
      <c r="J14">
        <f t="shared" si="13"/>
        <v>4.761169925940886</v>
      </c>
      <c r="K14">
        <f t="shared" si="6"/>
        <v>2.242372266243036</v>
      </c>
      <c r="L14">
        <f t="shared" si="14"/>
        <v>13.720016892946589</v>
      </c>
      <c r="M14">
        <f t="shared" si="15"/>
        <v>2.2391036643429114</v>
      </c>
      <c r="N14">
        <f t="shared" si="16"/>
        <v>8.172960478605463</v>
      </c>
      <c r="O14">
        <f t="shared" si="0"/>
        <v>1.4733869404095898</v>
      </c>
      <c r="R14">
        <f t="shared" si="2"/>
        <v>1.3486991523486085</v>
      </c>
      <c r="S14">
        <f t="shared" si="7"/>
        <v>2.8352907061641703</v>
      </c>
      <c r="T14">
        <f t="shared" si="8"/>
        <v>1.4176453530820852</v>
      </c>
      <c r="U14">
        <f t="shared" si="3"/>
        <v>1</v>
      </c>
    </row>
    <row r="15" spans="1:21" ht="12.75">
      <c r="A15">
        <f t="shared" si="4"/>
        <v>7</v>
      </c>
      <c r="B15">
        <f t="shared" si="9"/>
        <v>5.547010519857391</v>
      </c>
      <c r="C15">
        <f t="shared" si="5"/>
        <v>2.4688706996928187</v>
      </c>
      <c r="D15">
        <f t="shared" si="10"/>
        <v>15.47365594973381</v>
      </c>
      <c r="E15">
        <f t="shared" si="11"/>
        <v>2.2246044270849006</v>
      </c>
      <c r="F15">
        <f t="shared" si="12"/>
        <v>9.090805646156118</v>
      </c>
      <c r="G15">
        <f t="shared" si="1"/>
        <v>1.4242548726327755</v>
      </c>
      <c r="J15">
        <f t="shared" si="13"/>
        <v>5.547056414341126</v>
      </c>
      <c r="K15">
        <f t="shared" si="6"/>
        <v>2.468883731610349</v>
      </c>
      <c r="L15">
        <f t="shared" si="14"/>
        <v>15.473758046788404</v>
      </c>
      <c r="M15">
        <f t="shared" si="15"/>
        <v>2.2246036815758243</v>
      </c>
      <c r="N15">
        <f t="shared" si="16"/>
        <v>9.090798985039712</v>
      </c>
      <c r="O15">
        <f t="shared" si="0"/>
        <v>1.4242295614142904</v>
      </c>
      <c r="R15">
        <f t="shared" si="2"/>
        <v>1.4176453530820852</v>
      </c>
      <c r="S15">
        <f t="shared" si="7"/>
        <v>2.9802322387695295</v>
      </c>
      <c r="T15">
        <f t="shared" si="8"/>
        <v>1.4901161193847647</v>
      </c>
      <c r="U15">
        <f t="shared" si="3"/>
        <v>1</v>
      </c>
    </row>
    <row r="16" spans="1:21" ht="12.75">
      <c r="A16">
        <f t="shared" si="4"/>
        <v>8</v>
      </c>
      <c r="B16">
        <f t="shared" si="9"/>
        <v>6.382850303577692</v>
      </c>
      <c r="C16">
        <f t="shared" si="5"/>
        <v>2.7028337998990146</v>
      </c>
      <c r="D16">
        <f t="shared" si="10"/>
        <v>17.327830096987963</v>
      </c>
      <c r="E16">
        <f t="shared" si="11"/>
        <v>2.212543980023638</v>
      </c>
      <c r="F16">
        <f t="shared" si="12"/>
        <v>10.05690365298381</v>
      </c>
      <c r="G16">
        <f t="shared" si="1"/>
        <v>1.3831667436653914</v>
      </c>
      <c r="J16">
        <f t="shared" si="13"/>
        <v>6.382959061748693</v>
      </c>
      <c r="K16">
        <f t="shared" si="6"/>
        <v>2.7028638273325885</v>
      </c>
      <c r="L16">
        <f t="shared" si="14"/>
        <v>17.32807072914864</v>
      </c>
      <c r="M16">
        <f t="shared" si="15"/>
        <v>2.2125425852184377</v>
      </c>
      <c r="N16">
        <f t="shared" si="16"/>
        <v>10.056889944030457</v>
      </c>
      <c r="O16">
        <f t="shared" si="0"/>
        <v>1.3831164760218513</v>
      </c>
      <c r="R16">
        <f t="shared" si="2"/>
        <v>1.4901161193847647</v>
      </c>
      <c r="S16">
        <f t="shared" si="7"/>
        <v>3.1325832577560617</v>
      </c>
      <c r="T16">
        <f t="shared" si="8"/>
        <v>1.5662916288780309</v>
      </c>
      <c r="U16">
        <f t="shared" si="3"/>
        <v>1</v>
      </c>
    </row>
    <row r="17" spans="1:21" ht="12.75">
      <c r="A17">
        <f t="shared" si="4"/>
        <v>9</v>
      </c>
      <c r="B17">
        <f t="shared" si="9"/>
        <v>7.270926444004154</v>
      </c>
      <c r="C17">
        <f t="shared" si="5"/>
        <v>2.9447913778455055</v>
      </c>
      <c r="D17">
        <f t="shared" si="10"/>
        <v>19.288043214746065</v>
      </c>
      <c r="E17">
        <f t="shared" si="11"/>
        <v>2.202346718781272</v>
      </c>
      <c r="F17">
        <f t="shared" si="12"/>
        <v>11.074394380624142</v>
      </c>
      <c r="G17">
        <f t="shared" si="1"/>
        <v>1.348291679407797</v>
      </c>
      <c r="J17">
        <f t="shared" si="13"/>
        <v>7.271180785118181</v>
      </c>
      <c r="K17">
        <f t="shared" si="6"/>
        <v>2.9448597937528644</v>
      </c>
      <c r="L17">
        <f t="shared" si="14"/>
        <v>19.28860336173131</v>
      </c>
      <c r="M17">
        <f t="shared" si="15"/>
        <v>2.202344102737068</v>
      </c>
      <c r="N17">
        <f t="shared" si="16"/>
        <v>11.0743661300556</v>
      </c>
      <c r="O17">
        <f t="shared" si="0"/>
        <v>1.3481916601276949</v>
      </c>
      <c r="R17">
        <f t="shared" si="2"/>
        <v>1.5662916288780309</v>
      </c>
      <c r="S17">
        <f t="shared" si="7"/>
        <v>3.2927225399135938</v>
      </c>
      <c r="T17">
        <f t="shared" si="8"/>
        <v>1.6463612699567969</v>
      </c>
      <c r="U17">
        <f t="shared" si="3"/>
        <v>1</v>
      </c>
    </row>
    <row r="18" spans="1:21" ht="12.75">
      <c r="A18">
        <f t="shared" si="4"/>
        <v>10</v>
      </c>
      <c r="B18">
        <f t="shared" si="9"/>
        <v>8.213648834121923</v>
      </c>
      <c r="C18">
        <f t="shared" si="5"/>
        <v>3.195249097109749</v>
      </c>
      <c r="D18">
        <f t="shared" si="10"/>
        <v>21.35998312909594</v>
      </c>
      <c r="E18">
        <f t="shared" si="11"/>
        <v>2.193607703742663</v>
      </c>
      <c r="F18">
        <f t="shared" si="12"/>
        <v>12.146438413810786</v>
      </c>
      <c r="G18">
        <f t="shared" si="1"/>
        <v>1.3183241400739065</v>
      </c>
      <c r="J18">
        <f t="shared" si="13"/>
        <v>8.214237231675712</v>
      </c>
      <c r="K18">
        <f t="shared" si="6"/>
        <v>3.195403558703836</v>
      </c>
      <c r="L18">
        <f t="shared" si="14"/>
        <v>21.361273841055986</v>
      </c>
      <c r="M18">
        <f t="shared" si="15"/>
        <v>2.193602786038145</v>
      </c>
      <c r="N18">
        <f t="shared" si="16"/>
        <v>12.146380198248217</v>
      </c>
      <c r="O18">
        <f t="shared" si="0"/>
        <v>1.3181248388828095</v>
      </c>
      <c r="R18">
        <f t="shared" si="2"/>
        <v>1.6463612699567969</v>
      </c>
      <c r="S18">
        <f t="shared" si="7"/>
        <v>3.4610482252980583</v>
      </c>
      <c r="T18">
        <f t="shared" si="8"/>
        <v>1.7305241126490292</v>
      </c>
      <c r="U18">
        <f t="shared" si="3"/>
        <v>1</v>
      </c>
    </row>
    <row r="19" spans="1:21" ht="12.75">
      <c r="A19">
        <f t="shared" si="4"/>
        <v>11</v>
      </c>
      <c r="B19">
        <f t="shared" si="9"/>
        <v>9.213544715285154</v>
      </c>
      <c r="C19">
        <f t="shared" si="5"/>
        <v>3.454686464525531</v>
      </c>
      <c r="D19">
        <f t="shared" si="10"/>
        <v>23.549451831579745</v>
      </c>
      <c r="E19">
        <f t="shared" si="11"/>
        <v>2.1860335284908796</v>
      </c>
      <c r="F19">
        <f t="shared" si="12"/>
        <v>13.276260812169978</v>
      </c>
      <c r="G19">
        <f t="shared" si="1"/>
        <v>1.2923210312245075</v>
      </c>
      <c r="J19">
        <f t="shared" si="13"/>
        <v>9.21489364280777</v>
      </c>
      <c r="K19">
        <f t="shared" si="6"/>
        <v>3.4550325289050026</v>
      </c>
      <c r="L19">
        <f t="shared" si="14"/>
        <v>23.552400626123806</v>
      </c>
      <c r="M19">
        <f t="shared" si="15"/>
        <v>2.1860242654072013</v>
      </c>
      <c r="N19">
        <f t="shared" si="16"/>
        <v>13.276140925116067</v>
      </c>
      <c r="O19">
        <f t="shared" si="0"/>
        <v>1.29192345380432</v>
      </c>
      <c r="R19">
        <f t="shared" si="2"/>
        <v>1.7305241126490292</v>
      </c>
      <c r="S19">
        <f t="shared" si="7"/>
        <v>3.6379788070917094</v>
      </c>
      <c r="T19">
        <f t="shared" si="8"/>
        <v>1.8189894035458547</v>
      </c>
      <c r="U19">
        <f t="shared" si="3"/>
        <v>1</v>
      </c>
    </row>
    <row r="20" spans="1:21" ht="12.75">
      <c r="A20">
        <f t="shared" si="4"/>
        <v>12</v>
      </c>
      <c r="B20">
        <f t="shared" si="9"/>
        <v>10.273191019409767</v>
      </c>
      <c r="C20">
        <f t="shared" si="5"/>
        <v>3.723549140612332</v>
      </c>
      <c r="D20">
        <f t="shared" si="10"/>
        <v>25.86225362842043</v>
      </c>
      <c r="E20">
        <f t="shared" si="11"/>
        <v>2.1794063322878685</v>
      </c>
      <c r="F20">
        <f t="shared" si="12"/>
        <v>14.467183441574266</v>
      </c>
      <c r="G20">
        <f t="shared" si="1"/>
        <v>1.2696002046810013</v>
      </c>
      <c r="J20">
        <f t="shared" si="13"/>
        <v>10.276259701007739</v>
      </c>
      <c r="K20">
        <f t="shared" si="6"/>
        <v>3.724319436849326</v>
      </c>
      <c r="L20">
        <f t="shared" si="14"/>
        <v>25.868941505705827</v>
      </c>
      <c r="M20">
        <f t="shared" si="15"/>
        <v>2.179388853308437</v>
      </c>
      <c r="N20">
        <f t="shared" si="16"/>
        <v>14.46693677357496</v>
      </c>
      <c r="O20">
        <f t="shared" si="0"/>
        <v>1.2688064172440754</v>
      </c>
      <c r="R20">
        <f t="shared" si="2"/>
        <v>1.8189894035458547</v>
      </c>
      <c r="S20">
        <f t="shared" si="7"/>
        <v>3.8239541720655037</v>
      </c>
      <c r="T20">
        <f t="shared" si="8"/>
        <v>1.9119770860327518</v>
      </c>
      <c r="U20">
        <f t="shared" si="3"/>
        <v>1</v>
      </c>
    </row>
    <row r="21" spans="1:21" ht="12.75">
      <c r="A21">
        <f t="shared" si="4"/>
        <v>13</v>
      </c>
      <c r="B21">
        <f t="shared" si="9"/>
        <v>11.395070186846164</v>
      </c>
      <c r="C21">
        <f t="shared" si="5"/>
        <v>4.002221484946594</v>
      </c>
      <c r="D21">
        <f t="shared" si="10"/>
        <v>28.303907948760955</v>
      </c>
      <c r="E21">
        <f t="shared" si="11"/>
        <v>2.173561273028388</v>
      </c>
      <c r="F21">
        <f t="shared" si="12"/>
        <v>15.722654829201689</v>
      </c>
      <c r="G21">
        <f t="shared" si="1"/>
        <v>1.2496890953381017</v>
      </c>
      <c r="H21">
        <f>G21/G20</f>
        <v>0.9843170241549366</v>
      </c>
      <c r="J21">
        <f t="shared" si="13"/>
        <v>11.402004732130868</v>
      </c>
      <c r="K21">
        <f t="shared" si="6"/>
        <v>4.003926421238251</v>
      </c>
      <c r="L21">
        <f t="shared" si="14"/>
        <v>28.31898049328451</v>
      </c>
      <c r="M21">
        <f t="shared" si="15"/>
        <v>2.173528240344656</v>
      </c>
      <c r="N21">
        <f t="shared" si="16"/>
        <v>15.722147814322888</v>
      </c>
      <c r="O21">
        <f t="shared" si="0"/>
        <v>1.248103250635452</v>
      </c>
      <c r="P21">
        <f>O21/O20</f>
        <v>0.9836829587813781</v>
      </c>
      <c r="R21">
        <f t="shared" si="2"/>
        <v>1.9119770860327518</v>
      </c>
      <c r="S21">
        <f t="shared" si="7"/>
        <v>4.01943669423046</v>
      </c>
      <c r="T21">
        <f t="shared" si="8"/>
        <v>2.00971834711523</v>
      </c>
      <c r="U21">
        <f t="shared" si="3"/>
        <v>1</v>
      </c>
    </row>
    <row r="22" spans="1:21" ht="12.75">
      <c r="A22">
        <f t="shared" si="4"/>
        <v>14</v>
      </c>
      <c r="B22">
        <f t="shared" si="9"/>
        <v>12.581253119559266</v>
      </c>
      <c r="C22">
        <f t="shared" si="5"/>
        <v>4.29095932124547</v>
      </c>
      <c r="D22">
        <f t="shared" si="10"/>
        <v>30.87898390140498</v>
      </c>
      <c r="E22">
        <f t="shared" si="11"/>
        <v>2.1683721867297527</v>
      </c>
      <c r="F22">
        <f t="shared" si="12"/>
        <v>17.046283716596587</v>
      </c>
      <c r="G22">
        <f t="shared" si="1"/>
        <v>1.2323178763982376</v>
      </c>
      <c r="J22">
        <f t="shared" si="13"/>
        <v>12.596832678961622</v>
      </c>
      <c r="K22">
        <f t="shared" si="6"/>
        <v>4.294714379049189</v>
      </c>
      <c r="L22">
        <f t="shared" si="14"/>
        <v>30.912765697585854</v>
      </c>
      <c r="M22">
        <f t="shared" si="15"/>
        <v>2.1683096772683195</v>
      </c>
      <c r="N22">
        <f t="shared" si="16"/>
        <v>17.045242626619636</v>
      </c>
      <c r="O22">
        <f t="shared" si="0"/>
        <v>1.2291483157728766</v>
      </c>
      <c r="R22">
        <f t="shared" si="2"/>
        <v>2.00971834711523</v>
      </c>
      <c r="S22">
        <f t="shared" si="7"/>
        <v>4.224912384397042</v>
      </c>
      <c r="T22">
        <f t="shared" si="8"/>
        <v>2.112456192198521</v>
      </c>
      <c r="U22">
        <f t="shared" si="3"/>
        <v>1</v>
      </c>
    </row>
    <row r="23" spans="1:21" ht="12.75">
      <c r="A23">
        <f t="shared" si="4"/>
        <v>15</v>
      </c>
      <c r="B23">
        <f>D22-F22</f>
        <v>13.832700184808392</v>
      </c>
      <c r="C23">
        <f t="shared" si="5"/>
        <v>4.589738835596729</v>
      </c>
      <c r="D23">
        <f t="shared" si="10"/>
        <v>33.5896108175468</v>
      </c>
      <c r="E23">
        <f>$B$2*B23^($B$4-1)*$B$1*C23^(1/$B$4-1)</f>
        <v>2.1637426687707646</v>
      </c>
      <c r="F23">
        <f aca="true" t="shared" si="17" ref="F23:F33">$B$5*F22*E23</f>
        <v>18.441885710786163</v>
      </c>
      <c r="G23">
        <f t="shared" si="1"/>
        <v>1.217468998203255</v>
      </c>
      <c r="J23">
        <f t="shared" si="13"/>
        <v>13.867523070966218</v>
      </c>
      <c r="K23">
        <f t="shared" si="6"/>
        <v>4.597973276690389</v>
      </c>
      <c r="L23">
        <f t="shared" si="14"/>
        <v>33.6649565187989</v>
      </c>
      <c r="M23">
        <f t="shared" si="15"/>
        <v>2.1636242478845733</v>
      </c>
      <c r="N23">
        <f t="shared" si="16"/>
        <v>18.43975012901499</v>
      </c>
      <c r="O23">
        <f t="shared" si="0"/>
        <v>1.211133015667231</v>
      </c>
      <c r="R23">
        <f t="shared" si="2"/>
        <v>2.112456192198521</v>
      </c>
      <c r="S23">
        <f t="shared" si="7"/>
        <v>4.44089209850062</v>
      </c>
      <c r="T23">
        <f>S23-R24</f>
        <v>2.22044604925031</v>
      </c>
      <c r="U23">
        <f t="shared" si="3"/>
        <v>1</v>
      </c>
    </row>
    <row r="24" spans="1:21" ht="12.75">
      <c r="A24">
        <f t="shared" si="4"/>
        <v>16</v>
      </c>
      <c r="B24">
        <f>D23-F23</f>
        <v>15.147725106760635</v>
      </c>
      <c r="C24">
        <f t="shared" si="5"/>
        <v>4.8979261910798675</v>
      </c>
      <c r="D24">
        <f t="shared" si="10"/>
        <v>36.4321918018234</v>
      </c>
      <c r="E24">
        <f>$B$2*B24^($B$4-1)*$B$1*C24^(1/$B$4-1)</f>
        <v>2.159601322269874</v>
      </c>
      <c r="F24">
        <f t="shared" si="17"/>
        <v>19.913560383081844</v>
      </c>
      <c r="G24">
        <f t="shared" si="1"/>
        <v>1.2055212007750533</v>
      </c>
      <c r="J24">
        <f t="shared" si="13"/>
        <v>15.225206389783914</v>
      </c>
      <c r="K24">
        <f t="shared" si="6"/>
        <v>4.915913473972954</v>
      </c>
      <c r="L24">
        <f t="shared" si="14"/>
        <v>36.59951177159867</v>
      </c>
      <c r="M24">
        <f t="shared" si="15"/>
        <v>2.159376787241322</v>
      </c>
      <c r="N24">
        <f t="shared" si="16"/>
        <v>19.90918419556257</v>
      </c>
      <c r="O24">
        <f t="shared" si="0"/>
        <v>1.192857605991394</v>
      </c>
      <c r="R24">
        <f t="shared" si="2"/>
        <v>2.22044604925031</v>
      </c>
      <c r="S24">
        <f t="shared" si="7"/>
        <v>4.667912807697146</v>
      </c>
      <c r="T24">
        <f>S24-R25</f>
        <v>2.333956403848573</v>
      </c>
      <c r="U24">
        <f t="shared" si="3"/>
        <v>1</v>
      </c>
    </row>
    <row r="25" spans="1:21" ht="12.75">
      <c r="A25">
        <f t="shared" si="4"/>
        <v>17</v>
      </c>
      <c r="B25">
        <f>D24-F24</f>
        <v>16.518631418741556</v>
      </c>
      <c r="C25">
        <f t="shared" si="5"/>
        <v>5.213562332647654</v>
      </c>
      <c r="D25">
        <f t="shared" si="10"/>
        <v>39.390202836621974</v>
      </c>
      <c r="E25">
        <f>$B$2*B25^($B$4-1)*$B$1*C25^(1/$B$4-1)</f>
        <v>2.155901122656089</v>
      </c>
      <c r="F25">
        <f t="shared" si="17"/>
        <v>21.46583359298298</v>
      </c>
      <c r="G25">
        <f t="shared" si="1"/>
        <v>1.197578185385842</v>
      </c>
      <c r="J25">
        <f t="shared" si="13"/>
        <v>16.6903275760361</v>
      </c>
      <c r="K25">
        <f t="shared" si="6"/>
        <v>5.252716318343776</v>
      </c>
      <c r="L25">
        <f t="shared" si="14"/>
        <v>39.76032609736315</v>
      </c>
      <c r="M25">
        <f t="shared" si="15"/>
        <v>2.155475164362025</v>
      </c>
      <c r="N25">
        <f t="shared" si="16"/>
        <v>21.45687603812203</v>
      </c>
      <c r="O25">
        <f t="shared" si="0"/>
        <v>1.1722858788192665</v>
      </c>
      <c r="R25">
        <f t="shared" si="2"/>
        <v>2.333956403848573</v>
      </c>
      <c r="S25">
        <f t="shared" si="7"/>
        <v>4.9065389333867895</v>
      </c>
      <c r="T25">
        <f>S25-R26</f>
        <v>2.4532694666933947</v>
      </c>
      <c r="U25">
        <f t="shared" si="3"/>
        <v>1</v>
      </c>
    </row>
    <row r="26" spans="1:21" ht="12.75">
      <c r="A26">
        <f t="shared" si="4"/>
        <v>18</v>
      </c>
      <c r="B26">
        <f>D25-F25</f>
        <v>17.924369243638992</v>
      </c>
      <c r="C26">
        <f t="shared" si="5"/>
        <v>5.531820148582744</v>
      </c>
      <c r="D26">
        <f t="shared" si="10"/>
        <v>42.41847676809326</v>
      </c>
      <c r="E26">
        <f>$B$2*B26^($B$4-1)*$B$1*C26^(1/$B$4-1)</f>
        <v>2.15262433339404</v>
      </c>
      <c r="F26">
        <f t="shared" si="17"/>
        <v>23.103937864421187</v>
      </c>
      <c r="G26">
        <f t="shared" si="1"/>
        <v>1.196194119862146</v>
      </c>
      <c r="J26">
        <f t="shared" si="13"/>
        <v>18.30345005924112</v>
      </c>
      <c r="K26">
        <f t="shared" si="6"/>
        <v>5.616775601656823</v>
      </c>
      <c r="L26">
        <f t="shared" si="14"/>
        <v>43.23434126106318</v>
      </c>
      <c r="M26">
        <f t="shared" si="15"/>
        <v>2.1518162621594192</v>
      </c>
      <c r="N26">
        <f t="shared" si="16"/>
        <v>23.085627396984876</v>
      </c>
      <c r="O26">
        <f t="shared" si="0"/>
        <v>1.1457618363493953</v>
      </c>
      <c r="R26">
        <f t="shared" si="2"/>
        <v>2.4532694666933947</v>
      </c>
      <c r="S26">
        <f t="shared" si="7"/>
        <v>5.157363750484669</v>
      </c>
      <c r="T26">
        <f>S26-R27</f>
        <v>2.5786818752423346</v>
      </c>
      <c r="U26">
        <f t="shared" si="3"/>
        <v>1</v>
      </c>
    </row>
    <row r="27" spans="1:21" ht="12.75">
      <c r="A27">
        <f aca="true" t="shared" si="18" ref="A27:A33">A26+1</f>
        <v>19</v>
      </c>
      <c r="B27">
        <f aca="true" t="shared" si="19" ref="B27:B33">D26-F26</f>
        <v>19.31453890367207</v>
      </c>
      <c r="C27">
        <f t="shared" si="5"/>
        <v>5.841675234759648</v>
      </c>
      <c r="D27">
        <f t="shared" si="10"/>
        <v>45.408981966408874</v>
      </c>
      <c r="E27">
        <f aca="true" t="shared" si="20" ref="E27:E33">$B$2*B27^($B$4-1)*$B$1*C27^(1/$B$4-1)</f>
        <v>2.1497971953367188</v>
      </c>
      <c r="F27">
        <f t="shared" si="17"/>
        <v>24.834390411083245</v>
      </c>
      <c r="G27">
        <f t="shared" si="1"/>
        <v>1.2070417215478082</v>
      </c>
      <c r="J27">
        <f t="shared" si="13"/>
        <v>20.148713864078303</v>
      </c>
      <c r="K27">
        <f t="shared" si="6"/>
        <v>6.0254527296020495</v>
      </c>
      <c r="L27">
        <f t="shared" si="14"/>
        <v>47.20164225052555</v>
      </c>
      <c r="M27">
        <f t="shared" si="15"/>
        <v>2.148265548247703</v>
      </c>
      <c r="N27">
        <f t="shared" si="16"/>
        <v>24.797028998312953</v>
      </c>
      <c r="O27">
        <f t="shared" si="0"/>
        <v>1.1067822827008222</v>
      </c>
      <c r="R27">
        <f t="shared" si="2"/>
        <v>2.5786818752423346</v>
      </c>
      <c r="S27">
        <f t="shared" si="7"/>
        <v>5.421010862427513</v>
      </c>
      <c r="T27">
        <f aca="true" t="shared" si="21" ref="T27:T32">S27-R28</f>
        <v>2.7105054312137566</v>
      </c>
      <c r="U27">
        <f t="shared" si="3"/>
        <v>1</v>
      </c>
    </row>
    <row r="28" spans="1:21" ht="12.75">
      <c r="A28">
        <f t="shared" si="18"/>
        <v>20</v>
      </c>
      <c r="B28">
        <f t="shared" si="19"/>
        <v>20.57459155532563</v>
      </c>
      <c r="C28">
        <f t="shared" si="5"/>
        <v>6.11868884637881</v>
      </c>
      <c r="D28">
        <f t="shared" si="10"/>
        <v>48.11638210423241</v>
      </c>
      <c r="E28">
        <f t="shared" si="20"/>
        <v>2.1475256331879464</v>
      </c>
      <c r="F28">
        <f t="shared" si="17"/>
        <v>26.666244996199104</v>
      </c>
      <c r="G28">
        <f t="shared" si="1"/>
        <v>1.243173638559742</v>
      </c>
      <c r="J28">
        <f t="shared" si="13"/>
        <v>22.4046132522126</v>
      </c>
      <c r="K28">
        <f t="shared" si="6"/>
        <v>6.515060024863731</v>
      </c>
      <c r="L28">
        <f t="shared" si="14"/>
        <v>52.043683970375554</v>
      </c>
      <c r="M28">
        <f t="shared" si="15"/>
        <v>2.1446287501724557</v>
      </c>
      <c r="N28">
        <f t="shared" si="16"/>
        <v>26.590210654321027</v>
      </c>
      <c r="O28">
        <f t="shared" si="0"/>
        <v>1.0446594193315657</v>
      </c>
      <c r="R28">
        <f t="shared" si="2"/>
        <v>2.7105054312137566</v>
      </c>
      <c r="S28">
        <f t="shared" si="7"/>
        <v>5.698135751583429</v>
      </c>
      <c r="T28">
        <f t="shared" si="21"/>
        <v>2.8490678757917145</v>
      </c>
      <c r="U28">
        <f t="shared" si="3"/>
        <v>1</v>
      </c>
    </row>
    <row r="29" spans="1:21" ht="12.75">
      <c r="A29">
        <f t="shared" si="18"/>
        <v>21</v>
      </c>
      <c r="B29">
        <f t="shared" si="19"/>
        <v>21.450137108033303</v>
      </c>
      <c r="C29">
        <f t="shared" si="5"/>
        <v>6.309169685104347</v>
      </c>
      <c r="D29">
        <f t="shared" si="10"/>
        <v>49.99600055701652</v>
      </c>
      <c r="E29">
        <f t="shared" si="20"/>
        <v>2.1460856279352813</v>
      </c>
      <c r="F29">
        <f t="shared" si="17"/>
        <v>28.614022568672006</v>
      </c>
      <c r="G29">
        <f t="shared" si="1"/>
        <v>1.3382308495626425</v>
      </c>
      <c r="J29">
        <f t="shared" si="13"/>
        <v>25.453473316054527</v>
      </c>
      <c r="K29">
        <f t="shared" si="6"/>
        <v>7.161432738027211</v>
      </c>
      <c r="L29">
        <f t="shared" si="14"/>
        <v>58.57602554470674</v>
      </c>
      <c r="M29">
        <f t="shared" si="15"/>
        <v>2.1406249217858067</v>
      </c>
      <c r="N29">
        <f t="shared" si="16"/>
        <v>28.459833801087036</v>
      </c>
      <c r="O29">
        <f t="shared" si="0"/>
        <v>0.9450010825859623</v>
      </c>
      <c r="R29">
        <f t="shared" si="2"/>
        <v>2.8490678757917145</v>
      </c>
      <c r="S29">
        <f t="shared" si="7"/>
        <v>5.989427408919419</v>
      </c>
      <c r="T29">
        <f t="shared" si="21"/>
        <v>2.9947137044597096</v>
      </c>
      <c r="U29">
        <f t="shared" si="3"/>
        <v>1</v>
      </c>
    </row>
    <row r="30" spans="1:21" ht="12.75">
      <c r="A30">
        <f t="shared" si="18"/>
        <v>22</v>
      </c>
      <c r="B30">
        <f t="shared" si="19"/>
        <v>21.381977988344516</v>
      </c>
      <c r="C30">
        <f t="shared" si="5"/>
        <v>6.294397793813678</v>
      </c>
      <c r="D30">
        <f t="shared" si="10"/>
        <v>49.84972155947027</v>
      </c>
      <c r="E30">
        <f t="shared" si="20"/>
        <v>2.1461940155718726</v>
      </c>
      <c r="F30">
        <f t="shared" si="17"/>
        <v>30.70562199916118</v>
      </c>
      <c r="G30">
        <f t="shared" si="1"/>
        <v>1.6039209314823177</v>
      </c>
      <c r="J30">
        <f t="shared" si="13"/>
        <v>30.1161917436197</v>
      </c>
      <c r="K30">
        <f t="shared" si="6"/>
        <v>8.120966405171234</v>
      </c>
      <c r="L30">
        <f t="shared" si="14"/>
        <v>68.54561016836963</v>
      </c>
      <c r="M30">
        <f t="shared" si="15"/>
        <v>2.1359049707099564</v>
      </c>
      <c r="N30">
        <f t="shared" si="16"/>
        <v>30.393750240660516</v>
      </c>
      <c r="O30">
        <f t="shared" si="0"/>
        <v>0.7966518617506769</v>
      </c>
      <c r="R30">
        <f t="shared" si="2"/>
        <v>2.9947137044597096</v>
      </c>
      <c r="S30">
        <f t="shared" si="7"/>
        <v>6.295610046978354</v>
      </c>
      <c r="T30">
        <f t="shared" si="21"/>
        <v>3.147805023489177</v>
      </c>
      <c r="U30">
        <f t="shared" si="3"/>
        <v>1</v>
      </c>
    </row>
    <row r="31" spans="1:21" ht="12.75">
      <c r="A31">
        <f t="shared" si="18"/>
        <v>23</v>
      </c>
      <c r="B31">
        <f t="shared" si="19"/>
        <v>19.144099560309087</v>
      </c>
      <c r="C31">
        <f t="shared" si="5"/>
        <v>5.803932149074887</v>
      </c>
      <c r="D31">
        <f t="shared" si="10"/>
        <v>45.04254412600112</v>
      </c>
      <c r="E31">
        <f t="shared" si="20"/>
        <v>2.150124468480852</v>
      </c>
      <c r="F31">
        <f t="shared" si="17"/>
        <v>33.010454590160194</v>
      </c>
      <c r="G31">
        <f t="shared" si="1"/>
        <v>2.743534653048365</v>
      </c>
      <c r="J31">
        <f t="shared" si="13"/>
        <v>38.15185992770912</v>
      </c>
      <c r="K31">
        <f t="shared" si="6"/>
        <v>9.708366077486625</v>
      </c>
      <c r="L31">
        <f t="shared" si="14"/>
        <v>85.68458239989882</v>
      </c>
      <c r="M31">
        <f t="shared" si="15"/>
        <v>2.1302148197143365</v>
      </c>
      <c r="N31">
        <f t="shared" si="16"/>
        <v>32.372608594675604</v>
      </c>
      <c r="O31">
        <f t="shared" si="0"/>
        <v>0.6072296012327332</v>
      </c>
      <c r="R31">
        <f t="shared" si="2"/>
        <v>3.147805023489177</v>
      </c>
      <c r="S31">
        <f t="shared" si="7"/>
        <v>6.617444900424208</v>
      </c>
      <c r="T31">
        <f t="shared" si="21"/>
        <v>3.308722450212104</v>
      </c>
      <c r="U31">
        <f t="shared" si="3"/>
        <v>1</v>
      </c>
    </row>
    <row r="32" spans="1:21" ht="12.75">
      <c r="A32">
        <f t="shared" si="18"/>
        <v>24</v>
      </c>
      <c r="B32">
        <f t="shared" si="19"/>
        <v>12.032089535840925</v>
      </c>
      <c r="C32">
        <f t="shared" si="5"/>
        <v>4.1579928171440965</v>
      </c>
      <c r="D32">
        <f t="shared" si="10"/>
        <v>29.687571490077943</v>
      </c>
      <c r="E32">
        <f t="shared" si="20"/>
        <v>2.170664638396198</v>
      </c>
      <c r="F32">
        <f t="shared" si="17"/>
        <v>35.827313238122095</v>
      </c>
      <c r="G32">
        <f t="shared" si="1"/>
        <v>-5.835312739258956</v>
      </c>
      <c r="J32">
        <f t="shared" si="13"/>
        <v>53.31197380522321</v>
      </c>
      <c r="K32">
        <f t="shared" si="6"/>
        <v>12.53454884472758</v>
      </c>
      <c r="L32">
        <f t="shared" si="14"/>
        <v>117.9250008738795</v>
      </c>
      <c r="M32">
        <f t="shared" si="15"/>
        <v>2.1237443331212473</v>
      </c>
      <c r="N32">
        <f>$B$5*N31*M32</f>
        <v>34.37557202564725</v>
      </c>
      <c r="O32">
        <f t="shared" si="0"/>
        <v>0.4114399403985222</v>
      </c>
      <c r="R32">
        <f t="shared" si="2"/>
        <v>3.308722450212104</v>
      </c>
      <c r="S32">
        <f t="shared" si="7"/>
        <v>6.955732118632112</v>
      </c>
      <c r="T32">
        <f t="shared" si="21"/>
        <v>3.477866059316056</v>
      </c>
      <c r="U32">
        <f t="shared" si="3"/>
        <v>1</v>
      </c>
    </row>
    <row r="33" spans="1:19" ht="12.75">
      <c r="A33">
        <f t="shared" si="18"/>
        <v>25</v>
      </c>
      <c r="B33">
        <f t="shared" si="19"/>
        <v>-6.139741748044152</v>
      </c>
      <c r="C33" t="e">
        <f t="shared" si="5"/>
        <v>#NUM!</v>
      </c>
      <c r="D33" t="e">
        <f t="shared" si="10"/>
        <v>#NUM!</v>
      </c>
      <c r="E33" t="e">
        <f t="shared" si="20"/>
        <v>#NUM!</v>
      </c>
      <c r="F33" t="e">
        <f t="shared" si="17"/>
        <v>#NUM!</v>
      </c>
      <c r="J33">
        <f t="shared" si="13"/>
        <v>83.54942884823225</v>
      </c>
      <c r="K33">
        <f t="shared" si="6"/>
        <v>17.739505036032906</v>
      </c>
      <c r="L33">
        <f t="shared" si="14"/>
        <v>182.03163793615977</v>
      </c>
      <c r="M33">
        <f t="shared" si="15"/>
        <v>2.1173209081657793</v>
      </c>
      <c r="N33">
        <f>$B$5*N32*M33</f>
        <v>36.3920586900308</v>
      </c>
      <c r="R33">
        <f t="shared" si="2"/>
        <v>3.477866059316056</v>
      </c>
      <c r="S33">
        <f t="shared" si="7"/>
        <v>7.311312755028585</v>
      </c>
    </row>
    <row r="36" ht="12.75">
      <c r="F36" t="s">
        <v>16</v>
      </c>
    </row>
    <row r="37" spans="6:7" ht="12.75">
      <c r="F37" t="s">
        <v>13</v>
      </c>
      <c r="G37">
        <f>B9</f>
        <v>1.5181597158215454</v>
      </c>
    </row>
    <row r="38" spans="6:7" ht="12.75">
      <c r="F38" t="s">
        <v>14</v>
      </c>
      <c r="G38">
        <f>(H21+P21)/2-0.984</f>
        <v>-8.531842565773218E-09</v>
      </c>
    </row>
    <row r="39" spans="6:7" ht="12.75">
      <c r="F39" t="s">
        <v>15</v>
      </c>
      <c r="G39">
        <f>(P21-H21)/0.0000001</f>
        <v>-6340.6537355847895</v>
      </c>
    </row>
    <row r="40" spans="6:7" ht="12.75">
      <c r="F40" t="s">
        <v>17</v>
      </c>
      <c r="G40" s="1">
        <f>G37-G43*G38/G39</f>
        <v>1.5181597158214108</v>
      </c>
    </row>
    <row r="43" spans="6:7" ht="12.75">
      <c r="F43" t="s">
        <v>18</v>
      </c>
      <c r="G43" s="1">
        <f>0.1</f>
        <v>0.1</v>
      </c>
    </row>
    <row r="45" ht="12.75">
      <c r="A45" s="3" t="s">
        <v>37</v>
      </c>
    </row>
    <row r="47" ht="12.75">
      <c r="A47" t="s">
        <v>47</v>
      </c>
    </row>
    <row r="48" ht="12.75">
      <c r="A48" t="s">
        <v>21</v>
      </c>
    </row>
    <row r="49" ht="12.75">
      <c r="A49" t="s">
        <v>22</v>
      </c>
    </row>
    <row r="50" ht="12.75">
      <c r="A50" t="s">
        <v>33</v>
      </c>
    </row>
    <row r="51" ht="12.75">
      <c r="A51" t="s">
        <v>44</v>
      </c>
    </row>
    <row r="52" ht="12.75">
      <c r="A52" t="s">
        <v>39</v>
      </c>
    </row>
    <row r="53" ht="12.75">
      <c r="A53" t="s">
        <v>38</v>
      </c>
    </row>
    <row r="54" ht="12.75">
      <c r="A54" t="s">
        <v>28</v>
      </c>
    </row>
    <row r="55" ht="12.75">
      <c r="A55" t="s">
        <v>29</v>
      </c>
    </row>
    <row r="56" ht="12.75">
      <c r="A56" t="s">
        <v>31</v>
      </c>
    </row>
    <row r="57" ht="12.75">
      <c r="A57" t="s">
        <v>45</v>
      </c>
    </row>
    <row r="58" ht="12.75">
      <c r="A58" t="s">
        <v>32</v>
      </c>
    </row>
    <row r="59" ht="12.75">
      <c r="A59" t="s">
        <v>34</v>
      </c>
    </row>
    <row r="61" ht="12.75">
      <c r="A61" s="3" t="s">
        <v>35</v>
      </c>
    </row>
    <row r="63" ht="12.75">
      <c r="A63" t="s">
        <v>25</v>
      </c>
    </row>
    <row r="64" ht="12.75">
      <c r="A64" t="s">
        <v>26</v>
      </c>
    </row>
    <row r="65" ht="12.75">
      <c r="A65" t="s">
        <v>41</v>
      </c>
    </row>
    <row r="66" ht="12.75">
      <c r="A66" t="s">
        <v>43</v>
      </c>
    </row>
    <row r="67" ht="12.75">
      <c r="A67" t="s">
        <v>30</v>
      </c>
    </row>
    <row r="68" ht="12.75">
      <c r="A68" t="s">
        <v>27</v>
      </c>
    </row>
    <row r="70" ht="12.75">
      <c r="A70" s="3" t="s">
        <v>36</v>
      </c>
    </row>
    <row r="72" ht="12.75">
      <c r="A72" t="s">
        <v>42</v>
      </c>
    </row>
    <row r="73" ht="12.75">
      <c r="A73" t="s">
        <v>40</v>
      </c>
    </row>
    <row r="74" ht="12.75">
      <c r="A74" t="s">
        <v>46</v>
      </c>
    </row>
    <row r="76" spans="1:21" ht="12.75">
      <c r="A76" t="s">
        <v>6</v>
      </c>
      <c r="B76" t="s">
        <v>5</v>
      </c>
      <c r="C76" t="s">
        <v>7</v>
      </c>
      <c r="D76" t="s">
        <v>8</v>
      </c>
      <c r="E76" t="s">
        <v>9</v>
      </c>
      <c r="F76" t="s">
        <v>10</v>
      </c>
      <c r="G76" t="s">
        <v>20</v>
      </c>
      <c r="I76" t="s">
        <v>5</v>
      </c>
      <c r="J76" t="s">
        <v>7</v>
      </c>
      <c r="K76" t="s">
        <v>8</v>
      </c>
      <c r="L76" t="s">
        <v>9</v>
      </c>
      <c r="M76" t="s">
        <v>10</v>
      </c>
      <c r="N76" t="s">
        <v>23</v>
      </c>
      <c r="P76" t="s">
        <v>5</v>
      </c>
      <c r="Q76" t="s">
        <v>7</v>
      </c>
      <c r="R76" t="s">
        <v>8</v>
      </c>
      <c r="S76" t="s">
        <v>9</v>
      </c>
      <c r="T76" t="s">
        <v>10</v>
      </c>
      <c r="U76" t="s">
        <v>23</v>
      </c>
    </row>
    <row r="77" spans="1:21" ht="12.75">
      <c r="A77">
        <v>0</v>
      </c>
      <c r="B77">
        <v>1</v>
      </c>
      <c r="C77">
        <f>$B$2*B77^$B$4+$B$3</f>
        <v>1</v>
      </c>
      <c r="D77">
        <f>$B$1*C77^(1/$B$4)</f>
        <v>5</v>
      </c>
      <c r="E77">
        <f>$B$2*B77^($B$4-1)*$B$1*C77^(1/$B$4-1)</f>
        <v>2.5</v>
      </c>
      <c r="F77">
        <f>D77-B78</f>
        <v>4.5</v>
      </c>
      <c r="G77">
        <f>F77/B78</f>
        <v>9</v>
      </c>
      <c r="I77">
        <v>1</v>
      </c>
      <c r="J77">
        <f>$B$2*I77^$B$4+$B$3</f>
        <v>1</v>
      </c>
      <c r="K77">
        <f>$B$1*J77^(1/$B$4)</f>
        <v>5</v>
      </c>
      <c r="L77">
        <f>$B$2*I77^($B$4-1)*$B$1*J77^(1/$B$4-1)</f>
        <v>2.5</v>
      </c>
      <c r="M77">
        <f>K77-I78</f>
        <v>2</v>
      </c>
      <c r="N77">
        <f aca="true" t="shared" si="22" ref="N77:N101">M77/K77</f>
        <v>0.4</v>
      </c>
      <c r="P77">
        <v>1</v>
      </c>
      <c r="Q77">
        <f>$B$2*P77^$B$4+$B$3</f>
        <v>1</v>
      </c>
      <c r="R77">
        <f>$B$1*Q77^(1/$B$4)</f>
        <v>5</v>
      </c>
      <c r="S77">
        <f>$B$2*P77^($B$4-1)*$B$1*Q77^(1/$B$4-1)</f>
        <v>2.5</v>
      </c>
      <c r="T77">
        <f>R77-P78</f>
        <v>3.25</v>
      </c>
      <c r="U77">
        <f aca="true" t="shared" si="23" ref="U77:U101">T77/R77</f>
        <v>0.65</v>
      </c>
    </row>
    <row r="78" spans="1:21" ht="12.75">
      <c r="A78">
        <f>A77+1</f>
        <v>1</v>
      </c>
      <c r="B78" s="1">
        <v>0.5</v>
      </c>
      <c r="C78">
        <f>$B$2*B78^$B$4+$B$3</f>
        <v>0.7871745887492587</v>
      </c>
      <c r="D78">
        <f>$B$1*C78^(1/$B$4)</f>
        <v>3.707309437571302</v>
      </c>
      <c r="E78">
        <f>$B$2*B78^($B$4-1)*$B$1*C78^(1/$B$4-1)</f>
        <v>2.7049782305406946</v>
      </c>
      <c r="F78">
        <f>$B$5*F77*E78</f>
        <v>6.086201018716563</v>
      </c>
      <c r="G78">
        <f aca="true" t="shared" si="24" ref="G78:G101">F78/B79</f>
        <v>-2.5584188312552287</v>
      </c>
      <c r="I78" s="1">
        <v>3</v>
      </c>
      <c r="J78">
        <f>$B$2*I78^$B$4+$B$3</f>
        <v>1.7041123426403462</v>
      </c>
      <c r="K78">
        <f>$B$1*J78^(1/$B$4)</f>
        <v>9.735153009865275</v>
      </c>
      <c r="L78">
        <f>$B$2*I78^($B$4-1)*$B$1*J78^(1/$B$4-1)</f>
        <v>2.2929274483763846</v>
      </c>
      <c r="M78">
        <f>$B$5*M77*L78</f>
        <v>2.2929274483763846</v>
      </c>
      <c r="N78">
        <f t="shared" si="22"/>
        <v>0.23553070465896214</v>
      </c>
      <c r="P78" s="1">
        <f>AVERAGE(B78,I78)</f>
        <v>1.75</v>
      </c>
      <c r="Q78">
        <f>$B$2*P78^$B$4+$B$3</f>
        <v>1.2823488405757337</v>
      </c>
      <c r="R78">
        <f>$B$1*Q78^(1/$B$4)</f>
        <v>6.823037114646922</v>
      </c>
      <c r="S78">
        <f>$B$2*P78^($B$4-1)*$B$1*Q78^(1/$B$4-1)</f>
        <v>2.3786686283107215</v>
      </c>
      <c r="T78">
        <f>$B$5*T77*S78</f>
        <v>3.8653365210049224</v>
      </c>
      <c r="U78">
        <f t="shared" si="23"/>
        <v>0.5665126037065307</v>
      </c>
    </row>
    <row r="79" spans="1:21" ht="12.75">
      <c r="A79">
        <f aca="true" t="shared" si="25" ref="A79:A102">A78+1</f>
        <v>2</v>
      </c>
      <c r="B79">
        <f>D78-F78</f>
        <v>-2.3788915811452616</v>
      </c>
      <c r="C79" t="e">
        <f aca="true" t="shared" si="26" ref="C79:C102">$B$2*B79^$B$4+$B$3</f>
        <v>#NUM!</v>
      </c>
      <c r="D79" t="e">
        <f>$B$1*C79^(1/$B$4)</f>
        <v>#NUM!</v>
      </c>
      <c r="E79" t="e">
        <f>$B$2*B79^($B$4-1)*$B$1*C79^(1/$B$4-1)</f>
        <v>#NUM!</v>
      </c>
      <c r="F79" t="e">
        <f>$B$5*F78*E79</f>
        <v>#NUM!</v>
      </c>
      <c r="G79" t="e">
        <f t="shared" si="24"/>
        <v>#NUM!</v>
      </c>
      <c r="I79">
        <f>K78-M78</f>
        <v>7.442225561488891</v>
      </c>
      <c r="J79">
        <f aca="true" t="shared" si="27" ref="J79:J102">$B$2*I79^$B$4+$B$3</f>
        <v>2.990762205887353</v>
      </c>
      <c r="K79">
        <f>$B$1*J79^(1/$B$4)</f>
        <v>19.665154334319713</v>
      </c>
      <c r="L79">
        <f>$B$2*I79^($B$4-1)*$B$1*J79^(1/$B$4-1)</f>
        <v>2.200619281729469</v>
      </c>
      <c r="M79">
        <f>$B$5*M78*L79</f>
        <v>2.522930177251912</v>
      </c>
      <c r="N79">
        <f t="shared" si="22"/>
        <v>0.12829445090338717</v>
      </c>
      <c r="P79">
        <f>R78-T78</f>
        <v>2.957700593642</v>
      </c>
      <c r="Q79">
        <f aca="true" t="shared" si="28" ref="Q79:Q102">$B$2*P79^$B$4+$B$3</f>
        <v>1.6905108865501</v>
      </c>
      <c r="R79">
        <f>$B$1*Q79^(1/$B$4)</f>
        <v>9.63812310645637</v>
      </c>
      <c r="S79">
        <f>$B$2*P79^($B$4-1)*$B$1*Q79^(1/$B$4-1)</f>
        <v>2.2948465984051607</v>
      </c>
      <c r="T79">
        <f>$B$5*T78*S79</f>
        <v>4.435177183459692</v>
      </c>
      <c r="U79">
        <f t="shared" si="23"/>
        <v>0.4601702151416455</v>
      </c>
    </row>
    <row r="80" spans="1:21" ht="12.75">
      <c r="A80">
        <f t="shared" si="25"/>
        <v>3</v>
      </c>
      <c r="B80" t="e">
        <f aca="true" t="shared" si="29" ref="B80:B91">D79-F79</f>
        <v>#NUM!</v>
      </c>
      <c r="C80" t="e">
        <f t="shared" si="26"/>
        <v>#NUM!</v>
      </c>
      <c r="D80" t="e">
        <f aca="true" t="shared" si="30" ref="D80:D102">$B$1*C80^(1/$B$4)</f>
        <v>#NUM!</v>
      </c>
      <c r="E80" t="e">
        <f aca="true" t="shared" si="31" ref="E80:E91">$B$2*B80^($B$4-1)*$B$1*C80^(1/$B$4-1)</f>
        <v>#NUM!</v>
      </c>
      <c r="F80" t="e">
        <f aca="true" t="shared" si="32" ref="F80:F91">$B$5*F79*E80</f>
        <v>#NUM!</v>
      </c>
      <c r="G80" t="e">
        <f t="shared" si="24"/>
        <v>#NUM!</v>
      </c>
      <c r="I80">
        <f aca="true" t="shared" si="33" ref="I80:I102">K79-M79</f>
        <v>17.1422241570678</v>
      </c>
      <c r="J80">
        <f t="shared" si="27"/>
        <v>5.3553857586489135</v>
      </c>
      <c r="K80">
        <f aca="true" t="shared" si="34" ref="K80:K102">$B$1*J80^(1/$B$4)</f>
        <v>40.73413079251984</v>
      </c>
      <c r="L80">
        <f aca="true" t="shared" si="35" ref="L80:L102">$B$2*I80^($B$4-1)*$B$1*J80^(1/$B$4-1)</f>
        <v>2.1543897023898637</v>
      </c>
      <c r="M80">
        <f aca="true" t="shared" si="36" ref="M80:M100">$B$5*M79*L80</f>
        <v>2.7176873968600765</v>
      </c>
      <c r="N80">
        <f t="shared" si="22"/>
        <v>0.06671769702666971</v>
      </c>
      <c r="P80">
        <f aca="true" t="shared" si="37" ref="P80:P102">R79-T79</f>
        <v>5.202945922996677</v>
      </c>
      <c r="Q80">
        <f t="shared" si="28"/>
        <v>2.370550570951681</v>
      </c>
      <c r="R80">
        <f aca="true" t="shared" si="38" ref="R80:R102">$B$1*Q80^(1/$B$4)</f>
        <v>14.707252039673085</v>
      </c>
      <c r="S80">
        <f aca="true" t="shared" si="39" ref="S80:S102">$B$2*P80^($B$4-1)*$B$1*Q80^(1/$B$4-1)</f>
        <v>2.23050115466135</v>
      </c>
      <c r="T80">
        <f aca="true" t="shared" si="40" ref="T80:T100">$B$5*T79*S80</f>
        <v>4.9463339144172584</v>
      </c>
      <c r="U80">
        <f t="shared" si="23"/>
        <v>0.3363193818311151</v>
      </c>
    </row>
    <row r="81" spans="1:21" ht="12.75">
      <c r="A81">
        <f t="shared" si="25"/>
        <v>4</v>
      </c>
      <c r="B81" t="e">
        <f t="shared" si="29"/>
        <v>#NUM!</v>
      </c>
      <c r="C81" t="e">
        <f t="shared" si="26"/>
        <v>#NUM!</v>
      </c>
      <c r="D81" t="e">
        <f t="shared" si="30"/>
        <v>#NUM!</v>
      </c>
      <c r="E81" t="e">
        <f t="shared" si="31"/>
        <v>#NUM!</v>
      </c>
      <c r="F81" t="e">
        <f t="shared" si="32"/>
        <v>#NUM!</v>
      </c>
      <c r="G81" t="e">
        <f t="shared" si="24"/>
        <v>#NUM!</v>
      </c>
      <c r="I81">
        <f t="shared" si="33"/>
        <v>38.01644339565976</v>
      </c>
      <c r="J81">
        <f t="shared" si="27"/>
        <v>9.682209381989482</v>
      </c>
      <c r="K81">
        <f t="shared" si="34"/>
        <v>85.39611081222046</v>
      </c>
      <c r="L81">
        <f t="shared" si="35"/>
        <v>2.1302929463393356</v>
      </c>
      <c r="M81">
        <f t="shared" si="36"/>
        <v>2.894735145943166</v>
      </c>
      <c r="N81">
        <f t="shared" si="22"/>
        <v>0.03389773981989025</v>
      </c>
      <c r="P81">
        <f t="shared" si="37"/>
        <v>9.760918125255827</v>
      </c>
      <c r="Q81">
        <f t="shared" si="28"/>
        <v>3.5943008759873614</v>
      </c>
      <c r="R81">
        <f t="shared" si="38"/>
        <v>24.745033166726333</v>
      </c>
      <c r="S81">
        <f t="shared" si="39"/>
        <v>2.18245592521143</v>
      </c>
      <c r="T81">
        <f t="shared" si="40"/>
        <v>5.397577879797097</v>
      </c>
      <c r="U81">
        <f t="shared" si="23"/>
        <v>0.21812772864071187</v>
      </c>
    </row>
    <row r="82" spans="1:21" ht="12.75">
      <c r="A82">
        <f t="shared" si="25"/>
        <v>5</v>
      </c>
      <c r="B82" t="e">
        <f t="shared" si="29"/>
        <v>#NUM!</v>
      </c>
      <c r="C82" t="e">
        <f t="shared" si="26"/>
        <v>#NUM!</v>
      </c>
      <c r="D82" t="e">
        <f t="shared" si="30"/>
        <v>#NUM!</v>
      </c>
      <c r="E82" t="e">
        <f t="shared" si="31"/>
        <v>#NUM!</v>
      </c>
      <c r="F82" t="e">
        <f t="shared" si="32"/>
        <v>#NUM!</v>
      </c>
      <c r="G82" t="e">
        <f t="shared" si="24"/>
        <v>#NUM!</v>
      </c>
      <c r="I82">
        <f t="shared" si="33"/>
        <v>82.50137566627728</v>
      </c>
      <c r="J82">
        <f t="shared" si="27"/>
        <v>17.566283531437858</v>
      </c>
      <c r="K82">
        <f t="shared" si="34"/>
        <v>179.8124939728298</v>
      </c>
      <c r="L82">
        <f t="shared" si="35"/>
        <v>2.1174723240596878</v>
      </c>
      <c r="M82">
        <f t="shared" si="36"/>
        <v>3.0647607785087674</v>
      </c>
      <c r="N82">
        <f t="shared" si="22"/>
        <v>0.017044203719080064</v>
      </c>
      <c r="P82">
        <f t="shared" si="37"/>
        <v>19.347455286929236</v>
      </c>
      <c r="Q82">
        <f t="shared" si="28"/>
        <v>5.848956741621821</v>
      </c>
      <c r="R82">
        <f t="shared" si="38"/>
        <v>45.47974448362542</v>
      </c>
      <c r="S82">
        <f t="shared" si="39"/>
        <v>2.149734571272372</v>
      </c>
      <c r="T82">
        <f t="shared" si="40"/>
        <v>5.801679884667426</v>
      </c>
      <c r="U82">
        <f t="shared" si="23"/>
        <v>0.12756623746547804</v>
      </c>
    </row>
    <row r="83" spans="1:21" ht="12.75">
      <c r="A83">
        <f t="shared" si="25"/>
        <v>6</v>
      </c>
      <c r="B83" t="e">
        <f t="shared" si="29"/>
        <v>#NUM!</v>
      </c>
      <c r="C83" t="e">
        <f t="shared" si="26"/>
        <v>#NUM!</v>
      </c>
      <c r="D83" t="e">
        <f t="shared" si="30"/>
        <v>#NUM!</v>
      </c>
      <c r="E83" t="e">
        <f t="shared" si="31"/>
        <v>#NUM!</v>
      </c>
      <c r="F83" t="e">
        <f t="shared" si="32"/>
        <v>#NUM!</v>
      </c>
      <c r="G83" t="e">
        <f t="shared" si="24"/>
        <v>#NUM!</v>
      </c>
      <c r="I83">
        <f t="shared" si="33"/>
        <v>176.74773319432103</v>
      </c>
      <c r="J83">
        <f t="shared" si="27"/>
        <v>31.89446499259027</v>
      </c>
      <c r="K83">
        <f t="shared" si="34"/>
        <v>378.9781367901633</v>
      </c>
      <c r="L83">
        <f t="shared" si="35"/>
        <v>2.110561776427408</v>
      </c>
      <c r="M83">
        <f t="shared" si="36"/>
        <v>3.234183476507255</v>
      </c>
      <c r="N83">
        <f t="shared" si="22"/>
        <v>0.008533957931979575</v>
      </c>
      <c r="P83">
        <f t="shared" si="37"/>
        <v>39.67806459895799</v>
      </c>
      <c r="Q83">
        <f t="shared" si="28"/>
        <v>10.001898533194588</v>
      </c>
      <c r="R83">
        <f t="shared" si="38"/>
        <v>88.93507176823624</v>
      </c>
      <c r="S83">
        <f t="shared" si="39"/>
        <v>2.12936702191677</v>
      </c>
      <c r="T83">
        <f t="shared" si="40"/>
        <v>6.176952909064353</v>
      </c>
      <c r="U83">
        <f t="shared" si="23"/>
        <v>0.06945463455813494</v>
      </c>
    </row>
    <row r="84" spans="1:21" ht="12.75">
      <c r="A84">
        <f t="shared" si="25"/>
        <v>7</v>
      </c>
      <c r="B84" t="e">
        <f t="shared" si="29"/>
        <v>#NUM!</v>
      </c>
      <c r="C84" t="e">
        <f t="shared" si="26"/>
        <v>#NUM!</v>
      </c>
      <c r="D84" t="e">
        <f t="shared" si="30"/>
        <v>#NUM!</v>
      </c>
      <c r="E84" t="e">
        <f t="shared" si="31"/>
        <v>#NUM!</v>
      </c>
      <c r="F84" t="e">
        <f t="shared" si="32"/>
        <v>#NUM!</v>
      </c>
      <c r="G84" t="e">
        <f t="shared" si="24"/>
        <v>#NUM!</v>
      </c>
      <c r="I84">
        <f t="shared" si="33"/>
        <v>375.74395331365605</v>
      </c>
      <c r="J84">
        <f t="shared" si="27"/>
        <v>57.896261376637966</v>
      </c>
      <c r="K84">
        <f t="shared" si="34"/>
        <v>798.5151396693332</v>
      </c>
      <c r="L84">
        <f t="shared" si="35"/>
        <v>2.106804506543617</v>
      </c>
      <c r="M84">
        <f t="shared" si="36"/>
        <v>3.4068961616471936</v>
      </c>
      <c r="N84">
        <f t="shared" si="22"/>
        <v>0.004266539220606383</v>
      </c>
      <c r="P84">
        <f t="shared" si="37"/>
        <v>82.75811885917189</v>
      </c>
      <c r="Q84">
        <f t="shared" si="28"/>
        <v>17.608758365045684</v>
      </c>
      <c r="R84">
        <f t="shared" si="38"/>
        <v>180.35613577152677</v>
      </c>
      <c r="S84">
        <f t="shared" si="39"/>
        <v>2.1174349153636762</v>
      </c>
      <c r="T84">
        <f t="shared" si="40"/>
        <v>6.539647880105045</v>
      </c>
      <c r="U84">
        <f t="shared" si="23"/>
        <v>0.03625963625872647</v>
      </c>
    </row>
    <row r="85" spans="1:21" ht="12.75">
      <c r="A85">
        <f t="shared" si="25"/>
        <v>8</v>
      </c>
      <c r="B85" t="e">
        <f t="shared" si="29"/>
        <v>#NUM!</v>
      </c>
      <c r="C85" t="e">
        <f t="shared" si="26"/>
        <v>#NUM!</v>
      </c>
      <c r="D85" t="e">
        <f t="shared" si="30"/>
        <v>#NUM!</v>
      </c>
      <c r="E85" t="e">
        <f t="shared" si="31"/>
        <v>#NUM!</v>
      </c>
      <c r="F85" t="e">
        <f t="shared" si="32"/>
        <v>#NUM!</v>
      </c>
      <c r="G85" t="e">
        <f t="shared" si="24"/>
        <v>#NUM!</v>
      </c>
      <c r="I85">
        <f t="shared" si="33"/>
        <v>795.108243507686</v>
      </c>
      <c r="J85">
        <f t="shared" si="27"/>
        <v>105.04686377273258</v>
      </c>
      <c r="K85">
        <f t="shared" si="34"/>
        <v>1681.5077291034243</v>
      </c>
      <c r="L85">
        <f t="shared" si="35"/>
        <v>2.1047500579813923</v>
      </c>
      <c r="M85">
        <f t="shared" si="36"/>
        <v>3.5853324468817567</v>
      </c>
      <c r="N85">
        <f t="shared" si="22"/>
        <v>0.0021322128853927106</v>
      </c>
      <c r="P85">
        <f t="shared" si="37"/>
        <v>173.81648789142173</v>
      </c>
      <c r="Q85">
        <f t="shared" si="28"/>
        <v>31.47724428886517</v>
      </c>
      <c r="R85">
        <f t="shared" si="38"/>
        <v>372.79140004238513</v>
      </c>
      <c r="S85">
        <f t="shared" si="39"/>
        <v>2.1106731754669723</v>
      </c>
      <c r="T85">
        <f t="shared" si="40"/>
        <v>6.9015296787685845</v>
      </c>
      <c r="U85">
        <f t="shared" si="23"/>
        <v>0.018513113977371536</v>
      </c>
    </row>
    <row r="86" spans="1:21" ht="12.75">
      <c r="A86">
        <f t="shared" si="25"/>
        <v>9</v>
      </c>
      <c r="B86" t="e">
        <f t="shared" si="29"/>
        <v>#NUM!</v>
      </c>
      <c r="C86" t="e">
        <f t="shared" si="26"/>
        <v>#NUM!</v>
      </c>
      <c r="D86" t="e">
        <f t="shared" si="30"/>
        <v>#NUM!</v>
      </c>
      <c r="E86" t="e">
        <f t="shared" si="31"/>
        <v>#NUM!</v>
      </c>
      <c r="F86" t="e">
        <f t="shared" si="32"/>
        <v>#NUM!</v>
      </c>
      <c r="G86" t="e">
        <f t="shared" si="24"/>
        <v>#NUM!</v>
      </c>
      <c r="I86">
        <f t="shared" si="33"/>
        <v>1677.9223966565426</v>
      </c>
      <c r="J86">
        <f t="shared" si="27"/>
        <v>190.51483160406053</v>
      </c>
      <c r="K86">
        <f t="shared" si="34"/>
        <v>3539.0035097887285</v>
      </c>
      <c r="L86">
        <f t="shared" si="35"/>
        <v>2.1036226209433635</v>
      </c>
      <c r="M86">
        <f t="shared" si="36"/>
        <v>3.7710932194313416</v>
      </c>
      <c r="N86">
        <f t="shared" si="22"/>
        <v>0.0010655805254221034</v>
      </c>
      <c r="P86">
        <f t="shared" si="37"/>
        <v>365.8898703636165</v>
      </c>
      <c r="Q86">
        <f t="shared" si="28"/>
        <v>56.68887195754965</v>
      </c>
      <c r="R86">
        <f t="shared" si="38"/>
        <v>777.7540355853954</v>
      </c>
      <c r="S86">
        <f t="shared" si="39"/>
        <v>2.106902241643981</v>
      </c>
      <c r="T86">
        <f t="shared" si="40"/>
        <v>7.270424175484997</v>
      </c>
      <c r="U86">
        <f t="shared" si="23"/>
        <v>0.009347973578835546</v>
      </c>
    </row>
    <row r="87" spans="1:21" ht="12.75">
      <c r="A87">
        <f t="shared" si="25"/>
        <v>10</v>
      </c>
      <c r="B87" t="e">
        <f t="shared" si="29"/>
        <v>#NUM!</v>
      </c>
      <c r="C87" t="e">
        <f t="shared" si="26"/>
        <v>#NUM!</v>
      </c>
      <c r="D87" t="e">
        <f t="shared" si="30"/>
        <v>#NUM!</v>
      </c>
      <c r="E87" t="e">
        <f t="shared" si="31"/>
        <v>#NUM!</v>
      </c>
      <c r="F87" t="e">
        <f t="shared" si="32"/>
        <v>#NUM!</v>
      </c>
      <c r="G87" t="e">
        <f t="shared" si="24"/>
        <v>#NUM!</v>
      </c>
      <c r="I87">
        <f t="shared" si="33"/>
        <v>3535.232416569297</v>
      </c>
      <c r="J87">
        <f t="shared" si="27"/>
        <v>345.4088841320747</v>
      </c>
      <c r="K87">
        <f t="shared" si="34"/>
        <v>7445.380267927872</v>
      </c>
      <c r="L87">
        <f t="shared" si="35"/>
        <v>2.1030025070598932</v>
      </c>
      <c r="M87">
        <f t="shared" si="36"/>
        <v>3.9653092474103375</v>
      </c>
      <c r="N87">
        <f t="shared" si="22"/>
        <v>0.0005325865308037416</v>
      </c>
      <c r="P87">
        <f t="shared" si="37"/>
        <v>770.4836114099104</v>
      </c>
      <c r="Q87">
        <f t="shared" si="28"/>
        <v>102.44847381885916</v>
      </c>
      <c r="R87">
        <f t="shared" si="38"/>
        <v>1629.6782547662972</v>
      </c>
      <c r="S87">
        <f t="shared" si="39"/>
        <v>2.1048138889295775</v>
      </c>
      <c r="T87">
        <f t="shared" si="40"/>
        <v>7.651444891485097</v>
      </c>
      <c r="U87">
        <f t="shared" si="23"/>
        <v>0.004695064727719734</v>
      </c>
    </row>
    <row r="88" spans="1:21" ht="12.75">
      <c r="A88">
        <f t="shared" si="25"/>
        <v>11</v>
      </c>
      <c r="B88" t="e">
        <f t="shared" si="29"/>
        <v>#NUM!</v>
      </c>
      <c r="C88" t="e">
        <f t="shared" si="26"/>
        <v>#NUM!</v>
      </c>
      <c r="D88" t="e">
        <f t="shared" si="30"/>
        <v>#NUM!</v>
      </c>
      <c r="E88" t="e">
        <f t="shared" si="31"/>
        <v>#NUM!</v>
      </c>
      <c r="F88" t="e">
        <f t="shared" si="32"/>
        <v>#NUM!</v>
      </c>
      <c r="G88" t="e">
        <f t="shared" si="24"/>
        <v>#NUM!</v>
      </c>
      <c r="I88">
        <f t="shared" si="33"/>
        <v>7441.414958680462</v>
      </c>
      <c r="J88">
        <f t="shared" si="27"/>
        <v>626.0966618694911</v>
      </c>
      <c r="K88">
        <f t="shared" si="34"/>
        <v>15659.278196797179</v>
      </c>
      <c r="L88">
        <f t="shared" si="35"/>
        <v>2.102660959504759</v>
      </c>
      <c r="M88">
        <f t="shared" si="36"/>
        <v>4.168850473446457</v>
      </c>
      <c r="N88">
        <f t="shared" si="22"/>
        <v>0.0002662223903972228</v>
      </c>
      <c r="P88">
        <f t="shared" si="37"/>
        <v>1622.026809874812</v>
      </c>
      <c r="Q88">
        <f t="shared" si="28"/>
        <v>185.43385677271084</v>
      </c>
      <c r="R88">
        <f t="shared" si="38"/>
        <v>3421.4192400060965</v>
      </c>
      <c r="S88">
        <f t="shared" si="39"/>
        <v>2.1036605409083715</v>
      </c>
      <c r="T88">
        <f t="shared" si="40"/>
        <v>8.048021349576068</v>
      </c>
      <c r="U88">
        <f t="shared" si="23"/>
        <v>0.002352246475810935</v>
      </c>
    </row>
    <row r="89" spans="1:21" ht="12.75">
      <c r="A89">
        <f t="shared" si="25"/>
        <v>12</v>
      </c>
      <c r="B89" t="e">
        <f t="shared" si="29"/>
        <v>#NUM!</v>
      </c>
      <c r="C89" t="e">
        <f t="shared" si="26"/>
        <v>#NUM!</v>
      </c>
      <c r="D89" t="e">
        <f t="shared" si="30"/>
        <v>#NUM!</v>
      </c>
      <c r="E89" t="e">
        <f t="shared" si="31"/>
        <v>#NUM!</v>
      </c>
      <c r="F89" t="e">
        <f t="shared" si="32"/>
        <v>#NUM!</v>
      </c>
      <c r="G89" t="e">
        <f t="shared" si="24"/>
        <v>#NUM!</v>
      </c>
      <c r="I89">
        <f t="shared" si="33"/>
        <v>15655.109346323732</v>
      </c>
      <c r="J89">
        <f t="shared" si="27"/>
        <v>1134.7136996900736</v>
      </c>
      <c r="K89">
        <f t="shared" si="34"/>
        <v>32928.94958176746</v>
      </c>
      <c r="L89">
        <f t="shared" si="35"/>
        <v>2.1024726846926884</v>
      </c>
      <c r="M89">
        <f t="shared" si="36"/>
        <v>4.382447123494679</v>
      </c>
      <c r="N89">
        <f t="shared" si="22"/>
        <v>0.00013308797210832412</v>
      </c>
      <c r="P89">
        <f t="shared" si="37"/>
        <v>3413.3712186565203</v>
      </c>
      <c r="Q89">
        <f t="shared" si="28"/>
        <v>335.86429431601306</v>
      </c>
      <c r="R89">
        <f t="shared" si="38"/>
        <v>7189.104557353807</v>
      </c>
      <c r="S89">
        <f t="shared" si="39"/>
        <v>2.1030241666402074</v>
      </c>
      <c r="T89">
        <f t="shared" si="40"/>
        <v>8.462591695897403</v>
      </c>
      <c r="U89">
        <f t="shared" si="23"/>
        <v>0.001177141273768363</v>
      </c>
    </row>
    <row r="90" spans="1:21" ht="12.75">
      <c r="A90">
        <f t="shared" si="25"/>
        <v>13</v>
      </c>
      <c r="B90" t="e">
        <f t="shared" si="29"/>
        <v>#NUM!</v>
      </c>
      <c r="C90" t="e">
        <f t="shared" si="26"/>
        <v>#NUM!</v>
      </c>
      <c r="D90" t="e">
        <f t="shared" si="30"/>
        <v>#NUM!</v>
      </c>
      <c r="E90" t="e">
        <f t="shared" si="31"/>
        <v>#NUM!</v>
      </c>
      <c r="F90" t="e">
        <f t="shared" si="32"/>
        <v>#NUM!</v>
      </c>
      <c r="G90" t="e">
        <f t="shared" si="24"/>
        <v>#NUM!</v>
      </c>
      <c r="I90">
        <f t="shared" si="33"/>
        <v>32924.56713464397</v>
      </c>
      <c r="J90">
        <f t="shared" si="27"/>
        <v>2056.3246234344483</v>
      </c>
      <c r="K90">
        <f t="shared" si="34"/>
        <v>69236.41929425864</v>
      </c>
      <c r="L90">
        <f t="shared" si="35"/>
        <v>2.1023688487283922</v>
      </c>
      <c r="M90">
        <f t="shared" si="36"/>
        <v>4.606760156817281</v>
      </c>
      <c r="N90">
        <f t="shared" si="22"/>
        <v>6.653666096217792E-05</v>
      </c>
      <c r="P90">
        <f t="shared" si="37"/>
        <v>7180.641965657909</v>
      </c>
      <c r="Q90">
        <f t="shared" si="28"/>
        <v>608.4958608213632</v>
      </c>
      <c r="R90">
        <f t="shared" si="38"/>
        <v>15110.959437504336</v>
      </c>
      <c r="S90">
        <f t="shared" si="39"/>
        <v>2.102673112012938</v>
      </c>
      <c r="T90">
        <f t="shared" si="40"/>
        <v>8.897032008453719</v>
      </c>
      <c r="U90">
        <f t="shared" si="23"/>
        <v>0.0005887800867476298</v>
      </c>
    </row>
    <row r="91" spans="1:21" ht="12.75">
      <c r="A91">
        <f t="shared" si="25"/>
        <v>14</v>
      </c>
      <c r="B91" t="e">
        <f t="shared" si="29"/>
        <v>#NUM!</v>
      </c>
      <c r="C91" t="e">
        <f t="shared" si="26"/>
        <v>#NUM!</v>
      </c>
      <c r="D91" t="e">
        <f t="shared" si="30"/>
        <v>#NUM!</v>
      </c>
      <c r="E91" t="e">
        <f t="shared" si="31"/>
        <v>#NUM!</v>
      </c>
      <c r="F91" t="e">
        <f t="shared" si="32"/>
        <v>#NUM!</v>
      </c>
      <c r="G91" t="e">
        <f t="shared" si="24"/>
        <v>#NUM!</v>
      </c>
      <c r="I91">
        <f t="shared" si="33"/>
        <v>69231.81253410182</v>
      </c>
      <c r="J91">
        <f t="shared" si="27"/>
        <v>3726.2573410233285</v>
      </c>
      <c r="K91">
        <f t="shared" si="34"/>
        <v>145566.37269082273</v>
      </c>
      <c r="L91">
        <f t="shared" si="35"/>
        <v>2.1023115652465627</v>
      </c>
      <c r="M91">
        <f t="shared" si="36"/>
        <v>4.84242257799702</v>
      </c>
      <c r="N91">
        <f t="shared" si="22"/>
        <v>3.326607985404799E-05</v>
      </c>
      <c r="P91">
        <f t="shared" si="37"/>
        <v>15102.062405495883</v>
      </c>
      <c r="Q91">
        <f t="shared" si="28"/>
        <v>1102.5441988274927</v>
      </c>
      <c r="R91">
        <f t="shared" si="38"/>
        <v>31766.181645975626</v>
      </c>
      <c r="S91">
        <f t="shared" si="39"/>
        <v>2.1024794454802844</v>
      </c>
      <c r="T91">
        <f t="shared" si="40"/>
        <v>9.352913461777058</v>
      </c>
      <c r="U91">
        <f t="shared" si="23"/>
        <v>0.00029442989296014286</v>
      </c>
    </row>
    <row r="92" spans="1:21" ht="12.75">
      <c r="A92">
        <f t="shared" si="25"/>
        <v>15</v>
      </c>
      <c r="B92" t="e">
        <f>D91-F91</f>
        <v>#NUM!</v>
      </c>
      <c r="C92" t="e">
        <f t="shared" si="26"/>
        <v>#NUM!</v>
      </c>
      <c r="D92" t="e">
        <f t="shared" si="30"/>
        <v>#NUM!</v>
      </c>
      <c r="E92" t="e">
        <f>$B$2*B92^($B$4-1)*$B$1*C92^(1/$B$4-1)</f>
        <v>#NUM!</v>
      </c>
      <c r="F92" t="e">
        <f aca="true" t="shared" si="41" ref="F92:F102">$B$5*F91*E92</f>
        <v>#NUM!</v>
      </c>
      <c r="G92" t="e">
        <f t="shared" si="24"/>
        <v>#NUM!</v>
      </c>
      <c r="I92">
        <f t="shared" si="33"/>
        <v>145561.53026824474</v>
      </c>
      <c r="J92">
        <f t="shared" si="27"/>
        <v>6752.109170973038</v>
      </c>
      <c r="K92">
        <f t="shared" si="34"/>
        <v>306033.7498481128</v>
      </c>
      <c r="L92">
        <f t="shared" si="35"/>
        <v>2.102279958164419</v>
      </c>
      <c r="M92">
        <f t="shared" si="36"/>
        <v>5.090063967343007</v>
      </c>
      <c r="N92">
        <f t="shared" si="22"/>
        <v>1.6632361528325715E-05</v>
      </c>
      <c r="P92">
        <f t="shared" si="37"/>
        <v>31756.828732513848</v>
      </c>
      <c r="Q92">
        <f t="shared" si="28"/>
        <v>1997.7834613785496</v>
      </c>
      <c r="R92">
        <f t="shared" si="38"/>
        <v>66781.40029077399</v>
      </c>
      <c r="S92">
        <f t="shared" si="39"/>
        <v>2.102372594555449</v>
      </c>
      <c r="T92">
        <f t="shared" si="40"/>
        <v>9.83165447064441</v>
      </c>
      <c r="U92">
        <f t="shared" si="23"/>
        <v>0.0001472214483050107</v>
      </c>
    </row>
    <row r="93" spans="1:21" ht="12.75">
      <c r="A93">
        <f t="shared" si="25"/>
        <v>16</v>
      </c>
      <c r="B93" t="e">
        <f>D92-F92</f>
        <v>#NUM!</v>
      </c>
      <c r="C93" t="e">
        <f t="shared" si="26"/>
        <v>#NUM!</v>
      </c>
      <c r="D93" t="e">
        <f t="shared" si="30"/>
        <v>#NUM!</v>
      </c>
      <c r="E93" t="e">
        <f>$B$2*B93^($B$4-1)*$B$1*C93^(1/$B$4-1)</f>
        <v>#NUM!</v>
      </c>
      <c r="F93" t="e">
        <f t="shared" si="41"/>
        <v>#NUM!</v>
      </c>
      <c r="G93" t="e">
        <f t="shared" si="24"/>
        <v>#NUM!</v>
      </c>
      <c r="I93">
        <f t="shared" si="33"/>
        <v>306028.6597841455</v>
      </c>
      <c r="J93">
        <f t="shared" si="27"/>
        <v>12234.815744245458</v>
      </c>
      <c r="K93">
        <f t="shared" si="34"/>
        <v>643378.8734669664</v>
      </c>
      <c r="L93">
        <f t="shared" si="35"/>
        <v>2.102262516744785</v>
      </c>
      <c r="M93">
        <f t="shared" si="36"/>
        <v>5.350325343189227</v>
      </c>
      <c r="N93">
        <f t="shared" si="22"/>
        <v>8.315979221322588E-06</v>
      </c>
      <c r="P93">
        <f t="shared" si="37"/>
        <v>66771.56863630335</v>
      </c>
      <c r="Q93">
        <f t="shared" si="28"/>
        <v>3619.955717396004</v>
      </c>
      <c r="R93">
        <f t="shared" si="38"/>
        <v>140394.17097093203</v>
      </c>
      <c r="S93">
        <f t="shared" si="39"/>
        <v>2.102313636485666</v>
      </c>
      <c r="T93">
        <f t="shared" si="40"/>
        <v>10.334610631425502</v>
      </c>
      <c r="U93">
        <f t="shared" si="23"/>
        <v>7.361139397707072E-05</v>
      </c>
    </row>
    <row r="94" spans="1:21" ht="12.75">
      <c r="A94">
        <f t="shared" si="25"/>
        <v>17</v>
      </c>
      <c r="B94" t="e">
        <f>D93-F93</f>
        <v>#NUM!</v>
      </c>
      <c r="C94" t="e">
        <f t="shared" si="26"/>
        <v>#NUM!</v>
      </c>
      <c r="D94" t="e">
        <f t="shared" si="30"/>
        <v>#NUM!</v>
      </c>
      <c r="E94" t="e">
        <f>$B$2*B94^($B$4-1)*$B$1*C94^(1/$B$4-1)</f>
        <v>#NUM!</v>
      </c>
      <c r="F94" t="e">
        <f t="shared" si="41"/>
        <v>#NUM!</v>
      </c>
      <c r="G94" t="e">
        <f t="shared" si="24"/>
        <v>#NUM!</v>
      </c>
      <c r="I94">
        <f t="shared" si="33"/>
        <v>643373.5231416232</v>
      </c>
      <c r="J94">
        <f t="shared" si="27"/>
        <v>22169.216615908823</v>
      </c>
      <c r="K94">
        <f t="shared" si="34"/>
        <v>1352564.3549163677</v>
      </c>
      <c r="L94">
        <f t="shared" si="35"/>
        <v>2.1022528916805165</v>
      </c>
      <c r="M94">
        <f t="shared" si="36"/>
        <v>5.623868462075552</v>
      </c>
      <c r="N94">
        <f t="shared" si="22"/>
        <v>4.157930409472671E-06</v>
      </c>
      <c r="P94">
        <f t="shared" si="37"/>
        <v>140383.8363603006</v>
      </c>
      <c r="Q94">
        <f t="shared" si="28"/>
        <v>6559.289451558266</v>
      </c>
      <c r="R94">
        <f t="shared" si="38"/>
        <v>295148.7847860475</v>
      </c>
      <c r="S94">
        <f t="shared" si="39"/>
        <v>2.102281102329029</v>
      </c>
      <c r="T94">
        <f t="shared" si="40"/>
        <v>10.863128315187252</v>
      </c>
      <c r="U94">
        <f t="shared" si="23"/>
        <v>3.6805600683946246E-05</v>
      </c>
    </row>
    <row r="95" spans="1:21" ht="12.75">
      <c r="A95">
        <f t="shared" si="25"/>
        <v>18</v>
      </c>
      <c r="B95" t="e">
        <f>D94-F94</f>
        <v>#NUM!</v>
      </c>
      <c r="C95" t="e">
        <f t="shared" si="26"/>
        <v>#NUM!</v>
      </c>
      <c r="D95" t="e">
        <f t="shared" si="30"/>
        <v>#NUM!</v>
      </c>
      <c r="E95" t="e">
        <f>$B$2*B95^($B$4-1)*$B$1*C95^(1/$B$4-1)</f>
        <v>#NUM!</v>
      </c>
      <c r="F95" t="e">
        <f t="shared" si="41"/>
        <v>#NUM!</v>
      </c>
      <c r="G95" t="e">
        <f t="shared" si="24"/>
        <v>#NUM!</v>
      </c>
      <c r="I95">
        <f t="shared" si="33"/>
        <v>1352558.7310479055</v>
      </c>
      <c r="J95">
        <f t="shared" si="27"/>
        <v>40169.859789568894</v>
      </c>
      <c r="K95">
        <f t="shared" si="34"/>
        <v>2843448.711843793</v>
      </c>
      <c r="L95">
        <f t="shared" si="35"/>
        <v>2.102247579909028</v>
      </c>
      <c r="M95">
        <f t="shared" si="36"/>
        <v>5.911381932062518</v>
      </c>
      <c r="N95">
        <f t="shared" si="22"/>
        <v>2.078947971679563E-06</v>
      </c>
      <c r="P95">
        <f t="shared" si="37"/>
        <v>295137.9216577323</v>
      </c>
      <c r="Q95">
        <f t="shared" si="28"/>
        <v>11885.249054808106</v>
      </c>
      <c r="R95">
        <f t="shared" si="38"/>
        <v>620483.6795214533</v>
      </c>
      <c r="S95">
        <f t="shared" si="39"/>
        <v>2.102263148486211</v>
      </c>
      <c r="T95">
        <f t="shared" si="40"/>
        <v>11.418577167147632</v>
      </c>
      <c r="U95">
        <f t="shared" si="23"/>
        <v>1.840270347796123E-05</v>
      </c>
    </row>
    <row r="96" spans="1:21" ht="12.75">
      <c r="A96">
        <f t="shared" si="25"/>
        <v>19</v>
      </c>
      <c r="B96" t="e">
        <f aca="true" t="shared" si="42" ref="B96:B102">D95-F95</f>
        <v>#NUM!</v>
      </c>
      <c r="C96" t="e">
        <f t="shared" si="26"/>
        <v>#NUM!</v>
      </c>
      <c r="D96" t="e">
        <f t="shared" si="30"/>
        <v>#NUM!</v>
      </c>
      <c r="E96" t="e">
        <f aca="true" t="shared" si="43" ref="E96:E102">$B$2*B96^($B$4-1)*$B$1*C96^(1/$B$4-1)</f>
        <v>#NUM!</v>
      </c>
      <c r="F96" t="e">
        <f t="shared" si="41"/>
        <v>#NUM!</v>
      </c>
      <c r="G96" t="e">
        <f t="shared" si="24"/>
        <v>#NUM!</v>
      </c>
      <c r="I96">
        <f t="shared" si="33"/>
        <v>2843442.800461861</v>
      </c>
      <c r="J96">
        <f t="shared" si="27"/>
        <v>72786.12261641535</v>
      </c>
      <c r="K96">
        <f t="shared" si="34"/>
        <v>5977653.473599225</v>
      </c>
      <c r="L96">
        <f t="shared" si="35"/>
        <v>2.102244648455164</v>
      </c>
      <c r="M96">
        <f t="shared" si="36"/>
        <v>6.213585515826488</v>
      </c>
      <c r="N96">
        <f t="shared" si="22"/>
        <v>1.0394690062361888E-06</v>
      </c>
      <c r="P96">
        <f t="shared" si="37"/>
        <v>620472.2609442861</v>
      </c>
      <c r="Q96">
        <f t="shared" si="28"/>
        <v>21535.649982438958</v>
      </c>
      <c r="R96">
        <f t="shared" si="38"/>
        <v>1304420.10628912</v>
      </c>
      <c r="S96">
        <f t="shared" si="39"/>
        <v>2.102253240410198</v>
      </c>
      <c r="T96">
        <f t="shared" si="40"/>
        <v>12.002370425255005</v>
      </c>
      <c r="U96">
        <f t="shared" si="23"/>
        <v>9.201307437218179E-06</v>
      </c>
    </row>
    <row r="97" spans="1:21" ht="12.75">
      <c r="A97">
        <f t="shared" si="25"/>
        <v>20</v>
      </c>
      <c r="B97" t="e">
        <f t="shared" si="42"/>
        <v>#NUM!</v>
      </c>
      <c r="C97" t="e">
        <f t="shared" si="26"/>
        <v>#NUM!</v>
      </c>
      <c r="D97" t="e">
        <f t="shared" si="30"/>
        <v>#NUM!</v>
      </c>
      <c r="E97" t="e">
        <f t="shared" si="43"/>
        <v>#NUM!</v>
      </c>
      <c r="F97" t="e">
        <f t="shared" si="41"/>
        <v>#NUM!</v>
      </c>
      <c r="G97" t="e">
        <f t="shared" si="24"/>
        <v>#NUM!</v>
      </c>
      <c r="I97">
        <f t="shared" si="33"/>
        <v>5977647.26001371</v>
      </c>
      <c r="J97">
        <f t="shared" si="27"/>
        <v>131885.1440037204</v>
      </c>
      <c r="K97">
        <f t="shared" si="34"/>
        <v>12566514.933825562</v>
      </c>
      <c r="L97">
        <f t="shared" si="35"/>
        <v>2.102243030631278</v>
      </c>
      <c r="M97">
        <f t="shared" si="36"/>
        <v>6.531233422938845</v>
      </c>
      <c r="N97">
        <f t="shared" si="22"/>
        <v>5.197330729587232E-07</v>
      </c>
      <c r="P97">
        <f t="shared" si="37"/>
        <v>1304408.1039186947</v>
      </c>
      <c r="Q97">
        <f t="shared" si="28"/>
        <v>39021.715639041664</v>
      </c>
      <c r="R97">
        <f t="shared" si="38"/>
        <v>2742224.167906638</v>
      </c>
      <c r="S97">
        <f t="shared" si="39"/>
        <v>2.1022477723905837</v>
      </c>
      <c r="T97">
        <f t="shared" si="40"/>
        <v>12.61597824494948</v>
      </c>
      <c r="U97">
        <f t="shared" si="23"/>
        <v>4.600637100569455E-06</v>
      </c>
    </row>
    <row r="98" spans="1:21" ht="12.75">
      <c r="A98">
        <f t="shared" si="25"/>
        <v>21</v>
      </c>
      <c r="B98" t="e">
        <f t="shared" si="42"/>
        <v>#NUM!</v>
      </c>
      <c r="C98" t="e">
        <f t="shared" si="26"/>
        <v>#NUM!</v>
      </c>
      <c r="D98" t="e">
        <f t="shared" si="30"/>
        <v>#NUM!</v>
      </c>
      <c r="E98" t="e">
        <f t="shared" si="43"/>
        <v>#NUM!</v>
      </c>
      <c r="F98" t="e">
        <f t="shared" si="41"/>
        <v>#NUM!</v>
      </c>
      <c r="G98" t="e">
        <f t="shared" si="24"/>
        <v>#NUM!</v>
      </c>
      <c r="I98">
        <f t="shared" si="33"/>
        <v>12566508.40259214</v>
      </c>
      <c r="J98">
        <f t="shared" si="27"/>
        <v>238969.57642760017</v>
      </c>
      <c r="K98">
        <f t="shared" si="34"/>
        <v>26417898.763229035</v>
      </c>
      <c r="L98">
        <f t="shared" si="35"/>
        <v>2.1022421377741556</v>
      </c>
      <c r="M98">
        <f t="shared" si="36"/>
        <v>6.865117056670487</v>
      </c>
      <c r="N98">
        <f t="shared" si="22"/>
        <v>2.5986612781732723E-07</v>
      </c>
      <c r="P98">
        <f t="shared" si="37"/>
        <v>2742211.5519283926</v>
      </c>
      <c r="Q98">
        <f t="shared" si="28"/>
        <v>70705.60461057868</v>
      </c>
      <c r="R98">
        <f t="shared" si="38"/>
        <v>5764840.617794652</v>
      </c>
      <c r="S98">
        <f t="shared" si="39"/>
        <v>2.102244754689611</v>
      </c>
      <c r="T98">
        <f t="shared" si="40"/>
        <v>13.260937045361644</v>
      </c>
      <c r="U98">
        <f t="shared" si="23"/>
        <v>2.3003128663138364E-06</v>
      </c>
    </row>
    <row r="99" spans="1:21" ht="12.75">
      <c r="A99">
        <f t="shared" si="25"/>
        <v>22</v>
      </c>
      <c r="B99" t="e">
        <f t="shared" si="42"/>
        <v>#NUM!</v>
      </c>
      <c r="C99" t="e">
        <f t="shared" si="26"/>
        <v>#NUM!</v>
      </c>
      <c r="D99" t="e">
        <f t="shared" si="30"/>
        <v>#NUM!</v>
      </c>
      <c r="E99" t="e">
        <f t="shared" si="43"/>
        <v>#NUM!</v>
      </c>
      <c r="F99" t="e">
        <f t="shared" si="41"/>
        <v>#NUM!</v>
      </c>
      <c r="G99" t="e">
        <f t="shared" si="24"/>
        <v>#NUM!</v>
      </c>
      <c r="I99">
        <f t="shared" si="33"/>
        <v>26417891.898111977</v>
      </c>
      <c r="J99">
        <f t="shared" si="27"/>
        <v>433001.1330632143</v>
      </c>
      <c r="K99">
        <f t="shared" si="34"/>
        <v>55536856.6518843</v>
      </c>
      <c r="L99">
        <f t="shared" si="35"/>
        <v>2.102241645015655</v>
      </c>
      <c r="M99">
        <f t="shared" si="36"/>
        <v>7.2160674872199975</v>
      </c>
      <c r="N99">
        <f t="shared" si="22"/>
        <v>1.2993294763604818E-07</v>
      </c>
      <c r="P99">
        <f t="shared" si="37"/>
        <v>5764827.356857606</v>
      </c>
      <c r="Q99">
        <f t="shared" si="28"/>
        <v>128115.22506080993</v>
      </c>
      <c r="R99">
        <f t="shared" si="38"/>
        <v>12119115.769464904</v>
      </c>
      <c r="S99">
        <f t="shared" si="39"/>
        <v>2.1022430892626427</v>
      </c>
      <c r="T99">
        <f t="shared" si="40"/>
        <v>13.938856630379242</v>
      </c>
      <c r="U99">
        <f t="shared" si="23"/>
        <v>1.1501545901145134E-06</v>
      </c>
    </row>
    <row r="100" spans="1:21" ht="12.75">
      <c r="A100">
        <f t="shared" si="25"/>
        <v>23</v>
      </c>
      <c r="B100" t="e">
        <f t="shared" si="42"/>
        <v>#NUM!</v>
      </c>
      <c r="C100" t="e">
        <f t="shared" si="26"/>
        <v>#NUM!</v>
      </c>
      <c r="D100" t="e">
        <f t="shared" si="30"/>
        <v>#NUM!</v>
      </c>
      <c r="E100" t="e">
        <f t="shared" si="43"/>
        <v>#NUM!</v>
      </c>
      <c r="F100" t="e">
        <f t="shared" si="41"/>
        <v>#NUM!</v>
      </c>
      <c r="G100" t="e">
        <f t="shared" si="24"/>
        <v>#NUM!</v>
      </c>
      <c r="I100">
        <f t="shared" si="33"/>
        <v>55536849.43581682</v>
      </c>
      <c r="J100">
        <f t="shared" si="27"/>
        <v>784576.4574302204</v>
      </c>
      <c r="K100">
        <f t="shared" si="34"/>
        <v>116751937.01819625</v>
      </c>
      <c r="L100">
        <f t="shared" si="35"/>
        <v>2.1022413730668905</v>
      </c>
      <c r="M100">
        <f t="shared" si="36"/>
        <v>7.584957811238357</v>
      </c>
      <c r="N100">
        <f t="shared" si="22"/>
        <v>6.496644085704728E-08</v>
      </c>
      <c r="P100">
        <f t="shared" si="37"/>
        <v>12119101.830608275</v>
      </c>
      <c r="Q100">
        <f t="shared" si="28"/>
        <v>232138.56073296972</v>
      </c>
      <c r="R100">
        <f t="shared" si="38"/>
        <v>25477341.807727486</v>
      </c>
      <c r="S100">
        <f t="shared" si="39"/>
        <v>2.102242170132706</v>
      </c>
      <c r="T100">
        <f t="shared" si="40"/>
        <v>14.651426105908557</v>
      </c>
      <c r="U100">
        <f t="shared" si="23"/>
        <v>5.750767178334382E-07</v>
      </c>
    </row>
    <row r="101" spans="1:21" ht="12.75">
      <c r="A101">
        <f t="shared" si="25"/>
        <v>24</v>
      </c>
      <c r="B101" t="e">
        <f t="shared" si="42"/>
        <v>#NUM!</v>
      </c>
      <c r="C101" t="e">
        <f t="shared" si="26"/>
        <v>#NUM!</v>
      </c>
      <c r="D101" t="e">
        <f t="shared" si="30"/>
        <v>#NUM!</v>
      </c>
      <c r="E101" t="e">
        <f t="shared" si="43"/>
        <v>#NUM!</v>
      </c>
      <c r="F101" t="e">
        <f t="shared" si="41"/>
        <v>#NUM!</v>
      </c>
      <c r="G101" t="e">
        <f t="shared" si="24"/>
        <v>#NUM!</v>
      </c>
      <c r="I101">
        <f t="shared" si="33"/>
        <v>116751929.43323845</v>
      </c>
      <c r="J101">
        <f t="shared" si="27"/>
        <v>1421613.078478592</v>
      </c>
      <c r="K101">
        <f t="shared" si="34"/>
        <v>245440805.24185318</v>
      </c>
      <c r="L101">
        <f t="shared" si="35"/>
        <v>2.1022412229807776</v>
      </c>
      <c r="M101">
        <f>$B$5*M100*L101</f>
        <v>7.972705492677663</v>
      </c>
      <c r="N101">
        <f t="shared" si="22"/>
        <v>3.248321111406677E-08</v>
      </c>
      <c r="P101">
        <f t="shared" si="37"/>
        <v>25477327.15630138</v>
      </c>
      <c r="Q101">
        <f t="shared" si="28"/>
        <v>420623.57642413484</v>
      </c>
      <c r="R101">
        <f t="shared" si="38"/>
        <v>53559562.27350954</v>
      </c>
      <c r="S101">
        <f t="shared" si="39"/>
        <v>2.1022416628741736</v>
      </c>
      <c r="T101">
        <f>$B$5*T100*S101</f>
        <v>15.400419190181642</v>
      </c>
      <c r="U101">
        <f t="shared" si="23"/>
        <v>2.8753818247313536E-07</v>
      </c>
    </row>
    <row r="102" spans="1:20" ht="12.75">
      <c r="A102">
        <f t="shared" si="25"/>
        <v>25</v>
      </c>
      <c r="B102" t="e">
        <f t="shared" si="42"/>
        <v>#NUM!</v>
      </c>
      <c r="C102" t="e">
        <f t="shared" si="26"/>
        <v>#NUM!</v>
      </c>
      <c r="D102" t="e">
        <f t="shared" si="30"/>
        <v>#NUM!</v>
      </c>
      <c r="E102" t="e">
        <f t="shared" si="43"/>
        <v>#NUM!</v>
      </c>
      <c r="F102" t="e">
        <f t="shared" si="41"/>
        <v>#NUM!</v>
      </c>
      <c r="I102">
        <f t="shared" si="33"/>
        <v>245440797.2691477</v>
      </c>
      <c r="J102">
        <f t="shared" si="27"/>
        <v>2575891.055310263</v>
      </c>
      <c r="K102">
        <f t="shared" si="34"/>
        <v>515975841.645129</v>
      </c>
      <c r="L102">
        <f t="shared" si="35"/>
        <v>2.1022411401495344</v>
      </c>
      <c r="M102">
        <f>$B$5*M101*L102</f>
        <v>8.380274742501573</v>
      </c>
      <c r="P102">
        <f t="shared" si="37"/>
        <v>53559546.87309035</v>
      </c>
      <c r="Q102">
        <f t="shared" si="28"/>
        <v>762148.8603215365</v>
      </c>
      <c r="R102">
        <f t="shared" si="38"/>
        <v>112595169.75412306</v>
      </c>
      <c r="S102">
        <f t="shared" si="39"/>
        <v>2.1022413829228865</v>
      </c>
      <c r="T102">
        <f>$B$5*T101*S102</f>
        <v>16.18769926797981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J. Kehoe</dc:creator>
  <cp:keywords/>
  <dc:description/>
  <cp:lastModifiedBy>Timothy J. Kehoe</cp:lastModifiedBy>
  <dcterms:created xsi:type="dcterms:W3CDTF">2006-10-25T20:22:55Z</dcterms:created>
  <dcterms:modified xsi:type="dcterms:W3CDTF">2007-10-06T19:11:05Z</dcterms:modified>
  <cp:category/>
  <cp:version/>
  <cp:contentType/>
  <cp:contentStatus/>
</cp:coreProperties>
</file>