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907" firstSheet="1" activeTab="10"/>
  </bookViews>
  <sheets>
    <sheet name="raw data" sheetId="1" r:id="rId1"/>
    <sheet name="tables-employment" sheetId="2" r:id="rId2"/>
    <sheet name="hours data" sheetId="3" r:id="rId3"/>
    <sheet name="tables-hours" sheetId="4" r:id="rId4"/>
    <sheet name="GDP per worker data" sheetId="5" r:id="rId5"/>
    <sheet name="GDP per hour data" sheetId="6" r:id="rId6"/>
    <sheet name="capital stock data" sheetId="7" r:id="rId7"/>
    <sheet name="gamma, beta" sheetId="8" r:id="rId8"/>
    <sheet name="GDP per worker chart" sheetId="9" r:id="rId9"/>
    <sheet name="GDP per hour chart" sheetId="10" r:id="rId10"/>
    <sheet name="capital stock chart" sheetId="11" r:id="rId11"/>
  </sheets>
  <definedNames/>
  <calcPr fullCalcOnLoad="1"/>
</workbook>
</file>

<file path=xl/sharedStrings.xml><?xml version="1.0" encoding="utf-8"?>
<sst xmlns="http://schemas.openxmlformats.org/spreadsheetml/2006/main" count="165" uniqueCount="96">
  <si>
    <t>Y (real)</t>
  </si>
  <si>
    <t>Y (nominal)</t>
  </si>
  <si>
    <t>proprietors' income</t>
  </si>
  <si>
    <t>1-alpha</t>
  </si>
  <si>
    <t>alpha=</t>
  </si>
  <si>
    <t>delta*K</t>
  </si>
  <si>
    <t>I</t>
  </si>
  <si>
    <t>net I</t>
  </si>
  <si>
    <t>net I/Y</t>
  </si>
  <si>
    <t>deltaK/Y</t>
  </si>
  <si>
    <t>private I</t>
  </si>
  <si>
    <t>government I</t>
  </si>
  <si>
    <t>k=</t>
  </si>
  <si>
    <t>K/Y=</t>
  </si>
  <si>
    <t>delta=</t>
  </si>
  <si>
    <t>r=</t>
  </si>
  <si>
    <t>r-delta=</t>
  </si>
  <si>
    <t>beta=</t>
  </si>
  <si>
    <t>Economic Report of the President, 2004</t>
  </si>
  <si>
    <t>B2</t>
  </si>
  <si>
    <t>Real GDP</t>
  </si>
  <si>
    <t>Year</t>
  </si>
  <si>
    <t>L</t>
  </si>
  <si>
    <t>Y/L</t>
  </si>
  <si>
    <t>g</t>
  </si>
  <si>
    <t>lambda</t>
  </si>
  <si>
    <t>g*lambda-1=</t>
  </si>
  <si>
    <t>B35</t>
  </si>
  <si>
    <t>Nominal GDP</t>
  </si>
  <si>
    <t>B26</t>
  </si>
  <si>
    <t>B28</t>
  </si>
  <si>
    <t>Compensation of Employees</t>
  </si>
  <si>
    <t>Civilian Employment</t>
  </si>
  <si>
    <t>Proprietors' Income</t>
  </si>
  <si>
    <t>Taxes on Production and Imports</t>
  </si>
  <si>
    <t>Subsidies</t>
  </si>
  <si>
    <t>net Y</t>
  </si>
  <si>
    <t>taxes</t>
  </si>
  <si>
    <t>subsidies</t>
  </si>
  <si>
    <t>wL</t>
  </si>
  <si>
    <t>Y/(g^t*L)</t>
  </si>
  <si>
    <t>B1</t>
  </si>
  <si>
    <t>Private Investment</t>
  </si>
  <si>
    <t>Government Investment</t>
  </si>
  <si>
    <t>B20</t>
  </si>
  <si>
    <t>Consumption of Fixed Capital</t>
  </si>
  <si>
    <t>A=</t>
  </si>
  <si>
    <t>B3</t>
  </si>
  <si>
    <t>Change in GDP Deflator</t>
  </si>
  <si>
    <t>B73</t>
  </si>
  <si>
    <t>B34</t>
  </si>
  <si>
    <t>Population 16-64</t>
  </si>
  <si>
    <t>n.a.</t>
  </si>
  <si>
    <t>Private Hours</t>
  </si>
  <si>
    <t>Manufacturing Hours</t>
  </si>
  <si>
    <t>B47</t>
  </si>
  <si>
    <t>spliced</t>
  </si>
  <si>
    <t>total private</t>
  </si>
  <si>
    <t>manufacturing</t>
  </si>
  <si>
    <t>employment</t>
  </si>
  <si>
    <t>workers</t>
  </si>
  <si>
    <t>weekly hours*52</t>
  </si>
  <si>
    <t>Yield on Corporate Bonds</t>
  </si>
  <si>
    <t>N</t>
  </si>
  <si>
    <t>hours</t>
  </si>
  <si>
    <t>(Nh-L)/L</t>
  </si>
  <si>
    <t>C</t>
  </si>
  <si>
    <t>C/Y</t>
  </si>
  <si>
    <t>(1-gamma)/gamma</t>
  </si>
  <si>
    <t>gamma=</t>
  </si>
  <si>
    <t>Constructed Real Investment</t>
  </si>
  <si>
    <t>Capital Stock #1</t>
  </si>
  <si>
    <t>K1959=</t>
  </si>
  <si>
    <t>K1959/Y1969=</t>
  </si>
  <si>
    <t>average(K/Y)=</t>
  </si>
  <si>
    <t>delta*K/Y</t>
  </si>
  <si>
    <t>delta*K/Y(model)=</t>
  </si>
  <si>
    <t>delta*K/Y(data)=</t>
  </si>
  <si>
    <t>K/Y</t>
  </si>
  <si>
    <t>K</t>
  </si>
  <si>
    <t>Capital Stock #2</t>
  </si>
  <si>
    <t>K1960/K1959=</t>
  </si>
  <si>
    <t>average(Kt+1/Kt)=</t>
  </si>
  <si>
    <t>Capital Stock #2/Captial Stock #1</t>
  </si>
  <si>
    <t>Balanced Growth Capital Stock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</si>
  <si>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</si>
  <si>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</si>
  <si>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</si>
  <si>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</si>
  <si>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</si>
  <si>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</si>
  <si>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</si>
  <si>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data</t>
  </si>
  <si>
    <t>balanced growth path</t>
  </si>
  <si>
    <t>detrended</t>
  </si>
  <si>
    <t>real interest rate calculations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</si>
</sst>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  <numFmt numFmtId="167" formatCode="#,##0.0000"/>
    <numFmt numFmtId="168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NumberFormat="1" applyAlignment="1">
      <alignment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Real GDP per Worker in the United States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'GDP per worker data'!$A$4:$A$46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'GDP per worker data'!$E$4:$E$46</c:f>
              <c:numCache>
                <c:ptCount val="43"/>
                <c:pt idx="0">
                  <c:v>38033.9931284016</c:v>
                </c:pt>
                <c:pt idx="1">
                  <c:v>38937.73005201837</c:v>
                </c:pt>
                <c:pt idx="2">
                  <c:v>40706.42559443495</c:v>
                </c:pt>
                <c:pt idx="3">
                  <c:v>41822.85056521354</c:v>
                </c:pt>
                <c:pt idx="4">
                  <c:v>43266.71957290239</c:v>
                </c:pt>
                <c:pt idx="5">
                  <c:v>44889.43281566509</c:v>
                </c:pt>
                <c:pt idx="6">
                  <c:v>46630.08436792647</c:v>
                </c:pt>
                <c:pt idx="7">
                  <c:v>46853.654601194</c:v>
                </c:pt>
                <c:pt idx="8">
                  <c:v>48112.48682824025</c:v>
                </c:pt>
                <c:pt idx="9">
                  <c:v>48335.0876742574</c:v>
                </c:pt>
                <c:pt idx="10">
                  <c:v>47940.97460535347</c:v>
                </c:pt>
                <c:pt idx="11">
                  <c:v>49121.17126765532</c:v>
                </c:pt>
                <c:pt idx="12">
                  <c:v>49967.74311345904</c:v>
                </c:pt>
                <c:pt idx="13">
                  <c:v>51038.04194488856</c:v>
                </c:pt>
                <c:pt idx="14">
                  <c:v>49768.417171693894</c:v>
                </c:pt>
                <c:pt idx="15">
                  <c:v>50220.161684877574</c:v>
                </c:pt>
                <c:pt idx="16">
                  <c:v>51163.91743284658</c:v>
                </c:pt>
                <c:pt idx="17">
                  <c:v>51626.32991729789</c:v>
                </c:pt>
                <c:pt idx="18">
                  <c:v>52213.47659503581</c:v>
                </c:pt>
                <c:pt idx="19">
                  <c:v>52349.631668420625</c:v>
                </c:pt>
                <c:pt idx="20">
                  <c:v>51979.29569096603</c:v>
                </c:pt>
                <c:pt idx="21">
                  <c:v>52707.75023158062</c:v>
                </c:pt>
                <c:pt idx="22">
                  <c:v>52140.14428390572</c:v>
                </c:pt>
                <c:pt idx="23">
                  <c:v>53789.396433742586</c:v>
                </c:pt>
                <c:pt idx="24">
                  <c:v>55364.98261987525</c:v>
                </c:pt>
                <c:pt idx="25">
                  <c:v>56497.43350443304</c:v>
                </c:pt>
                <c:pt idx="26">
                  <c:v>57151.199394144</c:v>
                </c:pt>
                <c:pt idx="27">
                  <c:v>57587.157595161865</c:v>
                </c:pt>
                <c:pt idx="28">
                  <c:v>58648.493493841765</c:v>
                </c:pt>
                <c:pt idx="29">
                  <c:v>59496.17357808798</c:v>
                </c:pt>
                <c:pt idx="30">
                  <c:v>59873.05649322772</c:v>
                </c:pt>
                <c:pt idx="31">
                  <c:v>60317.87831937341</c:v>
                </c:pt>
                <c:pt idx="32">
                  <c:v>61916.41629814671</c:v>
                </c:pt>
                <c:pt idx="33">
                  <c:v>62637.30781064203</c:v>
                </c:pt>
                <c:pt idx="34">
                  <c:v>63672.192426458634</c:v>
                </c:pt>
                <c:pt idx="35">
                  <c:v>64305.04403522819</c:v>
                </c:pt>
                <c:pt idx="36">
                  <c:v>65733.02396060232</c:v>
                </c:pt>
                <c:pt idx="37">
                  <c:v>67178.40658238009</c:v>
                </c:pt>
                <c:pt idx="38">
                  <c:v>68969.21567285091</c:v>
                </c:pt>
                <c:pt idx="39">
                  <c:v>70944.9538535299</c:v>
                </c:pt>
                <c:pt idx="40">
                  <c:v>71713.99142383356</c:v>
                </c:pt>
                <c:pt idx="41">
                  <c:v>72054.2162955606</c:v>
                </c:pt>
                <c:pt idx="42">
                  <c:v>73876.25013737773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'GDP per worker data'!$A$4:$A$46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'GDP per worker data'!$F$4:$F$46</c:f>
              <c:numCache>
                <c:ptCount val="43"/>
                <c:pt idx="0">
                  <c:v>38408.77026459931</c:v>
                </c:pt>
                <c:pt idx="1">
                  <c:v>39022.5999660515</c:v>
                </c:pt>
                <c:pt idx="2">
                  <c:v>39646.239585910065</c:v>
                </c:pt>
                <c:pt idx="3">
                  <c:v>40279.84590137056</c:v>
                </c:pt>
                <c:pt idx="4">
                  <c:v>40923.578195163034</c:v>
                </c:pt>
                <c:pt idx="5">
                  <c:v>41577.59829559424</c:v>
                </c:pt>
                <c:pt idx="6">
                  <c:v>42242.070617229765</c:v>
                </c:pt>
                <c:pt idx="7">
                  <c:v>42917.16220222631</c:v>
                </c:pt>
                <c:pt idx="8">
                  <c:v>43603.04276232455</c:v>
                </c:pt>
                <c:pt idx="9">
                  <c:v>44299.88472151305</c:v>
                </c:pt>
                <c:pt idx="10">
                  <c:v>45007.863259374135</c:v>
                </c:pt>
                <c:pt idx="11">
                  <c:v>45727.15635512227</c:v>
                </c:pt>
                <c:pt idx="12">
                  <c:v>46457.94483234652</c:v>
                </c:pt>
                <c:pt idx="13">
                  <c:v>47200.4124044678</c:v>
                </c:pt>
                <c:pt idx="14">
                  <c:v>47954.745720922845</c:v>
                </c:pt>
                <c:pt idx="15">
                  <c:v>48721.134414086</c:v>
                </c:pt>
                <c:pt idx="16">
                  <c:v>49499.77114694112</c:v>
                </c:pt>
                <c:pt idx="17">
                  <c:v>50290.85166151525</c:v>
                </c:pt>
                <c:pt idx="18">
                  <c:v>51094.57482808631</c:v>
                </c:pt>
                <c:pt idx="19">
                  <c:v>51911.14269517728</c:v>
                </c:pt>
                <c:pt idx="20">
                  <c:v>52740.76054034927</c:v>
                </c:pt>
                <c:pt idx="21">
                  <c:v>53583.63692180641</c:v>
                </c:pt>
                <c:pt idx="22">
                  <c:v>54439.98373082545</c:v>
                </c:pt>
                <c:pt idx="23">
                  <c:v>55310.01624502325</c:v>
                </c:pt>
                <c:pt idx="24">
                  <c:v>56193.95318247554</c:v>
                </c:pt>
                <c:pt idx="25">
                  <c:v>57092.01675670066</c:v>
                </c:pt>
                <c:pt idx="26">
                  <c:v>58004.43273252192</c:v>
                </c:pt>
                <c:pt idx="27">
                  <c:v>58931.43048282281</c:v>
                </c:pt>
                <c:pt idx="28">
                  <c:v>59873.24304620922</c:v>
                </c:pt>
                <c:pt idx="29">
                  <c:v>60830.10718559309</c:v>
                </c:pt>
                <c:pt idx="30">
                  <c:v>61802.263447712554</c:v>
                </c:pt>
                <c:pt idx="31">
                  <c:v>62789.95622360297</c:v>
                </c:pt>
                <c:pt idx="32">
                  <c:v>63793.43381003468</c:v>
                </c:pt>
                <c:pt idx="33">
                  <c:v>64812.9484719325</c:v>
                </c:pt>
                <c:pt idx="34">
                  <c:v>65848.7565057927</c:v>
                </c:pt>
                <c:pt idx="35">
                  <c:v>66901.11830411361</c:v>
                </c:pt>
                <c:pt idx="36">
                  <c:v>67970.29842085589</c:v>
                </c:pt>
                <c:pt idx="37">
                  <c:v>69056.56563794888</c:v>
                </c:pt>
                <c:pt idx="38">
                  <c:v>70160.19303285993</c:v>
                </c:pt>
                <c:pt idx="39">
                  <c:v>71281.45804724342</c:v>
                </c:pt>
                <c:pt idx="40">
                  <c:v>72420.64255668719</c:v>
                </c:pt>
                <c:pt idx="41">
                  <c:v>73578.03294157331</c:v>
                </c:pt>
                <c:pt idx="42">
                  <c:v>74753.92015907147</c:v>
                </c:pt>
              </c:numCache>
            </c:numRef>
          </c:yVal>
          <c:smooth val="0"/>
        </c:ser>
        <c:axId val="41472304"/>
        <c:axId val="37706417"/>
      </c:scatterChart>
      <c:valAx>
        <c:axId val="41472304"/>
        <c:scaling>
          <c:orientation val="minMax"/>
          <c:max val="2002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706417"/>
        <c:crosses val="autoZero"/>
        <c:crossBetween val="midCat"/>
        <c:dispUnits/>
      </c:valAx>
      <c:valAx>
        <c:axId val="37706417"/>
        <c:scaling>
          <c:orientation val="minMax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2000 U.S.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1472304"/>
        <c:crosses val="autoZero"/>
        <c:crossBetween val="midCat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Real GDP per Hour Worked in the United States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'GDP per hour data'!$A$4:$A$46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'GDP per hour data'!$E$4:$E$46</c:f>
              <c:numCache>
                <c:ptCount val="43"/>
                <c:pt idx="0">
                  <c:v>19.47533521301293</c:v>
                </c:pt>
                <c:pt idx="1">
                  <c:v>19.888124233189732</c:v>
                </c:pt>
                <c:pt idx="2">
                  <c:v>20.48349384261351</c:v>
                </c:pt>
                <c:pt idx="3">
                  <c:v>20.9934437860257</c:v>
                </c:pt>
                <c:pt idx="4">
                  <c:v>21.611748038412777</c:v>
                </c:pt>
                <c:pt idx="5">
                  <c:v>22.36420526886463</c:v>
                </c:pt>
                <c:pt idx="6">
                  <c:v>23.291750433529703</c:v>
                </c:pt>
                <c:pt idx="7">
                  <c:v>23.773926629386036</c:v>
                </c:pt>
                <c:pt idx="8">
                  <c:v>24.54217854939821</c:v>
                </c:pt>
                <c:pt idx="9">
                  <c:v>24.78722444833713</c:v>
                </c:pt>
                <c:pt idx="10">
                  <c:v>24.917346468478932</c:v>
                </c:pt>
                <c:pt idx="11">
                  <c:v>25.669508396559014</c:v>
                </c:pt>
                <c:pt idx="12">
                  <c:v>26.04114191862572</c:v>
                </c:pt>
                <c:pt idx="13">
                  <c:v>26.598937849118492</c:v>
                </c:pt>
                <c:pt idx="14">
                  <c:v>26.2935424617994</c:v>
                </c:pt>
                <c:pt idx="15">
                  <c:v>26.827009447049985</c:v>
                </c:pt>
                <c:pt idx="16">
                  <c:v>27.25544291116907</c:v>
                </c:pt>
                <c:pt idx="17">
                  <c:v>27.65498709947391</c:v>
                </c:pt>
                <c:pt idx="18">
                  <c:v>28.047634612717996</c:v>
                </c:pt>
                <c:pt idx="19">
                  <c:v>28.278755222785552</c:v>
                </c:pt>
                <c:pt idx="20">
                  <c:v>28.397779551445602</c:v>
                </c:pt>
                <c:pt idx="21">
                  <c:v>28.795755152742906</c:v>
                </c:pt>
                <c:pt idx="22">
                  <c:v>28.896111884230613</c:v>
                </c:pt>
                <c:pt idx="23">
                  <c:v>29.639297131222502</c:v>
                </c:pt>
                <c:pt idx="24">
                  <c:v>30.33365254211881</c:v>
                </c:pt>
                <c:pt idx="25">
                  <c:v>31.131493004426403</c:v>
                </c:pt>
                <c:pt idx="26">
                  <c:v>31.673242847563735</c:v>
                </c:pt>
                <c:pt idx="27">
                  <c:v>31.914851249812603</c:v>
                </c:pt>
                <c:pt idx="28">
                  <c:v>32.596983933882704</c:v>
                </c:pt>
                <c:pt idx="29">
                  <c:v>33.163976353449264</c:v>
                </c:pt>
                <c:pt idx="30">
                  <c:v>33.56865692600792</c:v>
                </c:pt>
                <c:pt idx="31">
                  <c:v>34.016398781509935</c:v>
                </c:pt>
                <c:pt idx="32">
                  <c:v>34.81579863818416</c:v>
                </c:pt>
                <c:pt idx="33">
                  <c:v>35.1184726455719</c:v>
                </c:pt>
                <c:pt idx="34">
                  <c:v>35.49174605711184</c:v>
                </c:pt>
                <c:pt idx="35">
                  <c:v>36.05351201795705</c:v>
                </c:pt>
                <c:pt idx="36">
                  <c:v>36.8541287063256</c:v>
                </c:pt>
                <c:pt idx="37">
                  <c:v>37.44615751526204</c:v>
                </c:pt>
                <c:pt idx="38">
                  <c:v>38.444378858891255</c:v>
                </c:pt>
                <c:pt idx="39">
                  <c:v>39.77626926078151</c:v>
                </c:pt>
                <c:pt idx="40">
                  <c:v>40.20744080726259</c:v>
                </c:pt>
                <c:pt idx="41">
                  <c:v>40.75464722599582</c:v>
                </c:pt>
                <c:pt idx="42">
                  <c:v>41.908469558303686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'GDP per hour data'!$A$4:$A$46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'GDP per hour data'!$F$4:$F$46</c:f>
              <c:numCache>
                <c:ptCount val="43"/>
                <c:pt idx="0">
                  <c:v>19.798421098029472</c:v>
                </c:pt>
                <c:pt idx="1">
                  <c:v>20.16049050928883</c:v>
                </c:pt>
                <c:pt idx="2">
                  <c:v>20.529181370709324</c:v>
                </c:pt>
                <c:pt idx="3">
                  <c:v>20.904614773995668</c:v>
                </c:pt>
                <c:pt idx="4">
                  <c:v>21.286914025352516</c:v>
                </c:pt>
                <c:pt idx="5">
                  <c:v>21.67620468598278</c:v>
                </c:pt>
                <c:pt idx="6">
                  <c:v>22.072614613326547</c:v>
                </c:pt>
                <c:pt idx="7">
                  <c:v>22.47627400305421</c:v>
                </c:pt>
                <c:pt idx="8">
                  <c:v>22.887315431827535</c:v>
                </c:pt>
                <c:pt idx="9">
                  <c:v>23.305873900842712</c:v>
                </c:pt>
                <c:pt idx="10">
                  <c:v>23.73208688016978</c:v>
                </c:pt>
                <c:pt idx="11">
                  <c:v>24.16609435390284</c:v>
                </c:pt>
                <c:pt idx="12">
                  <c:v>24.60803886613602</c:v>
                </c:pt>
                <c:pt idx="13">
                  <c:v>25.05806556778023</c:v>
                </c:pt>
                <c:pt idx="14">
                  <c:v>25.516322264236074</c:v>
                </c:pt>
                <c:pt idx="15">
                  <c:v>25.982959463938606</c:v>
                </c:pt>
                <c:pt idx="16">
                  <c:v>26.45813042778988</c:v>
                </c:pt>
                <c:pt idx="17">
                  <c:v>26.94199121949547</c:v>
                </c:pt>
                <c:pt idx="18">
                  <c:v>27.434700756821584</c:v>
                </c:pt>
                <c:pt idx="19">
                  <c:v>27.936420863789493</c:v>
                </c:pt>
                <c:pt idx="20">
                  <c:v>28.44731632382457</c:v>
                </c:pt>
                <c:pt idx="21">
                  <c:v>28.967554933877224</c:v>
                </c:pt>
                <c:pt idx="22">
                  <c:v>29.49730755953362</c:v>
                </c:pt>
                <c:pt idx="23">
                  <c:v>30.03674819113427</c:v>
                </c:pt>
                <c:pt idx="24">
                  <c:v>30.586054000918875</c:v>
                </c:pt>
                <c:pt idx="25">
                  <c:v>31.145405401216237</c:v>
                </c:pt>
                <c:pt idx="26">
                  <c:v>31.71498610369836</c:v>
                </c:pt>
                <c:pt idx="27">
                  <c:v>32.29498317971811</c:v>
                </c:pt>
                <c:pt idx="28">
                  <c:v>32.885587121750405</c:v>
                </c:pt>
                <c:pt idx="29">
                  <c:v>33.486991905956934</c:v>
                </c:pt>
                <c:pt idx="30">
                  <c:v>34.09939505589517</c:v>
                </c:pt>
                <c:pt idx="31">
                  <c:v>34.72299770739232</c:v>
                </c:pt>
                <c:pt idx="32">
                  <c:v>35.35800467460583</c:v>
                </c:pt>
                <c:pt idx="33">
                  <c:v>36.004624517291894</c:v>
                </c:pt>
                <c:pt idx="34">
                  <c:v>36.66306960930419</c:v>
                </c:pt>
                <c:pt idx="35">
                  <c:v>37.33355620834531</c:v>
                </c:pt>
                <c:pt idx="36">
                  <c:v>38.016304526993764</c:v>
                </c:pt>
                <c:pt idx="37">
                  <c:v>38.71153880502997</c:v>
                </c:pt>
                <c:pt idx="38">
                  <c:v>39.419487383084814</c:v>
                </c:pt>
                <c:pt idx="39">
                  <c:v>40.14038277763523</c:v>
                </c:pt>
                <c:pt idx="40">
                  <c:v>40.87446175737116</c:v>
                </c:pt>
                <c:pt idx="41">
                  <c:v>41.62196542095914</c:v>
                </c:pt>
                <c:pt idx="42">
                  <c:v>42.38313927622804</c:v>
                </c:pt>
              </c:numCache>
            </c:numRef>
          </c:yVal>
          <c:smooth val="0"/>
        </c:ser>
        <c:axId val="3813434"/>
        <c:axId val="34320907"/>
      </c:scatterChart>
      <c:valAx>
        <c:axId val="3813434"/>
        <c:scaling>
          <c:orientation val="minMax"/>
          <c:max val="2002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4320907"/>
        <c:crossesAt val="0"/>
        <c:crossBetween val="midCat"/>
        <c:dispUnits/>
      </c:valAx>
      <c:valAx>
        <c:axId val="34320907"/>
        <c:scaling>
          <c:orientation val="minMax"/>
          <c:max val="4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2000 U.S.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13434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Real Capital Stock in the United States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data'!$A$4:$A$46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'capital stock data'!$N$4:$N$46</c:f>
              <c:numCache>
                <c:ptCount val="43"/>
                <c:pt idx="0">
                  <c:v>5887.513259452753</c:v>
                </c:pt>
                <c:pt idx="1">
                  <c:v>6120.384009226803</c:v>
                </c:pt>
                <c:pt idx="2">
                  <c:v>6348.894572660332</c:v>
                </c:pt>
                <c:pt idx="3">
                  <c:v>6613.5365832174975</c:v>
                </c:pt>
                <c:pt idx="4">
                  <c:v>6887.854816130829</c:v>
                </c:pt>
                <c:pt idx="5">
                  <c:v>7182.501575719724</c:v>
                </c:pt>
                <c:pt idx="6">
                  <c:v>7528.131846670079</c:v>
                </c:pt>
                <c:pt idx="7">
                  <c:v>7913.284325646081</c:v>
                </c:pt>
                <c:pt idx="8">
                  <c:v>8259.893818396</c:v>
                </c:pt>
                <c:pt idx="9">
                  <c:v>8613.861829897363</c:v>
                </c:pt>
                <c:pt idx="10">
                  <c:v>8973.561713100878</c:v>
                </c:pt>
                <c:pt idx="11">
                  <c:v>9264.927275295111</c:v>
                </c:pt>
                <c:pt idx="12">
                  <c:v>9591.351430827955</c:v>
                </c:pt>
                <c:pt idx="13">
                  <c:v>9970.91324316112</c:v>
                </c:pt>
                <c:pt idx="14">
                  <c:v>10417.89698466527</c:v>
                </c:pt>
                <c:pt idx="15">
                  <c:v>10809.606051342007</c:v>
                </c:pt>
                <c:pt idx="16">
                  <c:v>11074.429879335334</c:v>
                </c:pt>
                <c:pt idx="17">
                  <c:v>11446.62298070631</c:v>
                </c:pt>
                <c:pt idx="18">
                  <c:v>11912.992342345657</c:v>
                </c:pt>
                <c:pt idx="19">
                  <c:v>12479.760715849336</c:v>
                </c:pt>
                <c:pt idx="20">
                  <c:v>13067.843774180263</c:v>
                </c:pt>
                <c:pt idx="21">
                  <c:v>13527.422983130155</c:v>
                </c:pt>
                <c:pt idx="22">
                  <c:v>14041.82230169266</c:v>
                </c:pt>
                <c:pt idx="23">
                  <c:v>14386.968674351885</c:v>
                </c:pt>
                <c:pt idx="24">
                  <c:v>14765.904287786303</c:v>
                </c:pt>
                <c:pt idx="25">
                  <c:v>15366.522156019731</c:v>
                </c:pt>
                <c:pt idx="26">
                  <c:v>15929.603413898203</c:v>
                </c:pt>
                <c:pt idx="27">
                  <c:v>16473.276545877154</c:v>
                </c:pt>
                <c:pt idx="28">
                  <c:v>17024.895350559455</c:v>
                </c:pt>
                <c:pt idx="29">
                  <c:v>17557.671451719</c:v>
                </c:pt>
                <c:pt idx="30">
                  <c:v>18099.54539427183</c:v>
                </c:pt>
                <c:pt idx="31">
                  <c:v>18570.27592368983</c:v>
                </c:pt>
                <c:pt idx="32">
                  <c:v>18911.101908052067</c:v>
                </c:pt>
                <c:pt idx="33">
                  <c:v>19283.374701081837</c:v>
                </c:pt>
                <c:pt idx="34">
                  <c:v>19705.480738045593</c:v>
                </c:pt>
                <c:pt idx="35">
                  <c:v>20241.93886510392</c:v>
                </c:pt>
                <c:pt idx="36">
                  <c:v>20787.2277016267</c:v>
                </c:pt>
                <c:pt idx="37">
                  <c:v>21394.734033860936</c:v>
                </c:pt>
                <c:pt idx="38">
                  <c:v>22112.096085557256</c:v>
                </c:pt>
                <c:pt idx="39">
                  <c:v>22911.271752019762</c:v>
                </c:pt>
                <c:pt idx="40">
                  <c:v>23790.93932398808</c:v>
                </c:pt>
                <c:pt idx="41">
                  <c:v>24714.984792344734</c:v>
                </c:pt>
                <c:pt idx="42">
                  <c:v>25435.375173768865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data'!$A$4:$A$46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'capital stock data'!$T$4:$T$46</c:f>
              <c:numCache>
                <c:ptCount val="43"/>
                <c:pt idx="0">
                  <c:v>6343.297063402754</c:v>
                </c:pt>
                <c:pt idx="1">
                  <c:v>6561.082963998934</c:v>
                </c:pt>
                <c:pt idx="2">
                  <c:v>6775.432239006551</c:v>
                </c:pt>
                <c:pt idx="3">
                  <c:v>7026.789795449006</c:v>
                </c:pt>
                <c:pt idx="4">
                  <c:v>7288.695995052735</c:v>
                </c:pt>
                <c:pt idx="5">
                  <c:v>7571.772687674338</c:v>
                </c:pt>
                <c:pt idx="6">
                  <c:v>7906.656368802414</c:v>
                </c:pt>
                <c:pt idx="7">
                  <c:v>8281.898504496956</c:v>
                </c:pt>
                <c:pt idx="8">
                  <c:v>8619.434714039782</c:v>
                </c:pt>
                <c:pt idx="9">
                  <c:v>8965.08983791954</c:v>
                </c:pt>
                <c:pt idx="10">
                  <c:v>9317.20961859601</c:v>
                </c:pt>
                <c:pt idx="11">
                  <c:v>9601.699906844406</c:v>
                </c:pt>
                <c:pt idx="12">
                  <c:v>9921.853470333599</c:v>
                </c:pt>
                <c:pt idx="13">
                  <c:v>10295.75638940142</c:v>
                </c:pt>
                <c:pt idx="14">
                  <c:v>10737.717565577323</c:v>
                </c:pt>
                <c:pt idx="15">
                  <c:v>11125.078063282885</c:v>
                </c:pt>
                <c:pt idx="16">
                  <c:v>11386.14154267493</c:v>
                </c:pt>
                <c:pt idx="17">
                  <c:v>11755.009640166454</c:v>
                </c:pt>
                <c:pt idx="18">
                  <c:v>12218.575866073517</c:v>
                </c:pt>
                <c:pt idx="19">
                  <c:v>12783.132435614696</c:v>
                </c:pt>
                <c:pt idx="20">
                  <c:v>13369.667469235459</c:v>
                </c:pt>
                <c:pt idx="21">
                  <c:v>13828.353102457506</c:v>
                </c:pt>
                <c:pt idx="22">
                  <c:v>14342.355772375899</c:v>
                </c:pt>
                <c:pt idx="23">
                  <c:v>14687.633990852599</c:v>
                </c:pt>
                <c:pt idx="24">
                  <c:v>15067.037782198768</c:v>
                </c:pt>
                <c:pt idx="25">
                  <c:v>15668.478238190457</c:v>
                </c:pt>
                <c:pt idx="26">
                  <c:v>16232.940131337202</c:v>
                </c:pt>
                <c:pt idx="27">
                  <c:v>16778.489089536757</c:v>
                </c:pt>
                <c:pt idx="28">
                  <c:v>17332.436924066886</c:v>
                </c:pt>
                <c:pt idx="29">
                  <c:v>17867.982334003675</c:v>
                </c:pt>
                <c:pt idx="30">
                  <c:v>18413.026958875478</c:v>
                </c:pt>
                <c:pt idx="31">
                  <c:v>18887.320141952863</c:v>
                </c:pt>
                <c:pt idx="32">
                  <c:v>19232.012181448834</c:v>
                </c:pt>
                <c:pt idx="33">
                  <c:v>19608.31163646461</c:v>
                </c:pt>
                <c:pt idx="34">
                  <c:v>20034.628763959947</c:v>
                </c:pt>
                <c:pt idx="35">
                  <c:v>20575.523377466674</c:v>
                </c:pt>
                <c:pt idx="36">
                  <c:v>21125.577185588805</c:v>
                </c:pt>
                <c:pt idx="37">
                  <c:v>21738.170653719608</c:v>
                </c:pt>
                <c:pt idx="38">
                  <c:v>22460.988934641497</c:v>
                </c:pt>
                <c:pt idx="39">
                  <c:v>23266.081955272995</c:v>
                </c:pt>
                <c:pt idx="40">
                  <c:v>24152.187994982858</c:v>
                </c:pt>
                <c:pt idx="41">
                  <c:v>25083.2489680392</c:v>
                </c:pt>
                <c:pt idx="42">
                  <c:v>25811.249421939116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data'!$A$4:$A$46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'capital stock data'!$Y$4:$Y$46</c:f>
              <c:numCache>
                <c:ptCount val="43"/>
                <c:pt idx="0">
                  <c:v>6195.292946146744</c:v>
                </c:pt>
                <c:pt idx="1">
                  <c:v>6410.693331183633</c:v>
                </c:pt>
                <c:pt idx="2">
                  <c:v>6633.5828416383765</c:v>
                </c:pt>
                <c:pt idx="3">
                  <c:v>6864.221862372936</c:v>
                </c:pt>
                <c:pt idx="4">
                  <c:v>7102.879831412701</c:v>
                </c:pt>
                <c:pt idx="5">
                  <c:v>7349.83555471044</c:v>
                </c:pt>
                <c:pt idx="6">
                  <c:v>7605.37753185409</c:v>
                </c:pt>
                <c:pt idx="7">
                  <c:v>7869.80429309888</c:v>
                </c:pt>
                <c:pt idx="8">
                  <c:v>8143.424748117523</c:v>
                </c:pt>
                <c:pt idx="9">
                  <c:v>8426.55854687589</c:v>
                </c:pt>
                <c:pt idx="10">
                  <c:v>8719.536453055756</c:v>
                </c:pt>
                <c:pt idx="11">
                  <c:v>9022.700730460841</c:v>
                </c:pt>
                <c:pt idx="12">
                  <c:v>9336.405542857594</c:v>
                </c:pt>
                <c:pt idx="13">
                  <c:v>9661.01736771777</c:v>
                </c:pt>
                <c:pt idx="14">
                  <c:v>9996.915424346194</c:v>
                </c:pt>
                <c:pt idx="15">
                  <c:v>10344.49211689383</c:v>
                </c:pt>
                <c:pt idx="16">
                  <c:v>10704.153492773701</c:v>
                </c:pt>
                <c:pt idx="17">
                  <c:v>11076.3197170152</c:v>
                </c:pt>
                <c:pt idx="18">
                  <c:v>11461.425563110932</c:v>
                </c:pt>
                <c:pt idx="19">
                  <c:v>11859.920920929522</c:v>
                </c:pt>
                <c:pt idx="20">
                  <c:v>12272.27132228773</c:v>
                </c:pt>
                <c:pt idx="21">
                  <c:v>12698.958484795854</c:v>
                </c:pt>
                <c:pt idx="22">
                  <c:v>13140.480874611787</c:v>
                </c:pt>
                <c:pt idx="23">
                  <c:v>13597.354288761107</c:v>
                </c:pt>
                <c:pt idx="24">
                  <c:v>14070.112457703513</c:v>
                </c:pt>
                <c:pt idx="25">
                  <c:v>14559.307668849528</c:v>
                </c:pt>
                <c:pt idx="26">
                  <c:v>15065.511411755868</c:v>
                </c:pt>
                <c:pt idx="27">
                  <c:v>15589.315045753227</c:v>
                </c:pt>
                <c:pt idx="28">
                  <c:v>16131.330490786402</c:v>
                </c:pt>
                <c:pt idx="29">
                  <c:v>16692.190942273824</c:v>
                </c:pt>
                <c:pt idx="30">
                  <c:v>17272.551610821603</c:v>
                </c:pt>
                <c:pt idx="31">
                  <c:v>17873.09048765624</c:v>
                </c:pt>
                <c:pt idx="32">
                  <c:v>18494.509136670218</c:v>
                </c:pt>
                <c:pt idx="33">
                  <c:v>19137.533514005718</c:v>
                </c:pt>
                <c:pt idx="34">
                  <c:v>19802.914816133987</c:v>
                </c:pt>
                <c:pt idx="35">
                  <c:v>20491.430357421024</c:v>
                </c:pt>
                <c:pt idx="36">
                  <c:v>21203.88447820483</c:v>
                </c:pt>
                <c:pt idx="37">
                  <c:v>21941.109484445053</c:v>
                </c:pt>
                <c:pt idx="38">
                  <c:v>22703.96662004273</c:v>
                </c:pt>
                <c:pt idx="39">
                  <c:v>23493.347072966037</c:v>
                </c:pt>
                <c:pt idx="40">
                  <c:v>24310.1730163574</c:v>
                </c:pt>
                <c:pt idx="41">
                  <c:v>25155.398685838234</c:v>
                </c:pt>
                <c:pt idx="42">
                  <c:v>26030.011494269856</c:v>
                </c:pt>
              </c:numCache>
            </c:numRef>
          </c:yVal>
          <c:smooth val="0"/>
        </c:ser>
        <c:axId val="40452708"/>
        <c:axId val="28530053"/>
      </c:scatterChart>
      <c:valAx>
        <c:axId val="40452708"/>
        <c:scaling>
          <c:orientation val="minMax"/>
          <c:max val="2002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530053"/>
        <c:crosses val="autoZero"/>
        <c:crossBetween val="midCat"/>
        <c:dispUnits/>
      </c:valAx>
      <c:valAx>
        <c:axId val="28530053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billion 2002 U.S.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04527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0.30275</cdr:x>
      <cdr:y>0.52</cdr:y>
    </cdr:from>
    <cdr:to>
      <cdr:x>0.36475</cdr:x>
      <cdr:y>0.5705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307657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0.52025</cdr:x>
      <cdr:y>0.324</cdr:y>
    </cdr:from>
    <cdr:to>
      <cdr:x>0.783</cdr:x>
      <cdr:y>0.3745</cdr:y>
    </cdr:to>
    <cdr:sp>
      <cdr:nvSpPr>
        <cdr:cNvPr id="2" name="TextBox 2"/>
        <cdr:cNvSpPr txBox="1">
          <a:spLocks noChangeArrowheads="1"/>
        </cdr:cNvSpPr>
      </cdr:nvSpPr>
      <cdr:spPr>
        <a:xfrm>
          <a:off x="4505325" y="1914525"/>
          <a:ext cx="2276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balanced growth path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0.52</cdr:y>
    </cdr:from>
    <cdr:to>
      <cdr:x>0.333</cdr:x>
      <cdr:y>0.5705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307657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0.499</cdr:x>
      <cdr:y>0.324</cdr:y>
    </cdr:from>
    <cdr:to>
      <cdr:x>0.76175</cdr:x>
      <cdr:y>0.3745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1914525"/>
          <a:ext cx="2276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balanced growth path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0.50575</cdr:y>
    </cdr:from>
    <cdr:to>
      <cdr:x>0.95775</cdr:x>
      <cdr:y>0.55625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3000375"/>
          <a:ext cx="1666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0.1705</cdr:x>
      <cdr:y>0.654</cdr:y>
    </cdr:from>
    <cdr:to>
      <cdr:x>0.36225</cdr:x>
      <cdr:y>0.70625</cdr:y>
    </cdr:to>
    <cdr:sp>
      <cdr:nvSpPr>
        <cdr:cNvPr id="2" name="TextBox 2"/>
        <cdr:cNvSpPr txBox="1">
          <a:spLocks noChangeArrowheads="1"/>
        </cdr:cNvSpPr>
      </cdr:nvSpPr>
      <cdr:spPr>
        <a:xfrm>
          <a:off x="1476375" y="3876675"/>
          <a:ext cx="1666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capital stock #2</a:t>
          </a:r>
        </a:p>
      </cdr:txBody>
    </cdr:sp>
  </cdr:relSizeAnchor>
  <cdr:relSizeAnchor xmlns:cdr="http://schemas.openxmlformats.org/drawingml/2006/chartDrawing">
    <cdr:from>
      <cdr:x>0.545</cdr:x>
      <cdr:y>0.645</cdr:y>
    </cdr:from>
    <cdr:to>
      <cdr:x>0.80775</cdr:x>
      <cdr:y>0.6955</cdr:y>
    </cdr:to>
    <cdr:sp>
      <cdr:nvSpPr>
        <cdr:cNvPr id="3" name="TextBox 4"/>
        <cdr:cNvSpPr txBox="1">
          <a:spLocks noChangeArrowheads="1"/>
        </cdr:cNvSpPr>
      </cdr:nvSpPr>
      <cdr:spPr>
        <a:xfrm>
          <a:off x="4724400" y="3819525"/>
          <a:ext cx="2276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balanced growth path</a:t>
          </a:r>
        </a:p>
      </cdr:txBody>
    </cdr:sp>
  </cdr:relSizeAnchor>
  <cdr:relSizeAnchor xmlns:cdr="http://schemas.openxmlformats.org/drawingml/2006/chartDrawing">
    <cdr:from>
      <cdr:x>0.87425</cdr:x>
      <cdr:y>0.40875</cdr:y>
    </cdr:from>
    <cdr:to>
      <cdr:x>0.87425</cdr:x>
      <cdr:y>0.50575</cdr:y>
    </cdr:to>
    <cdr:sp>
      <cdr:nvSpPr>
        <cdr:cNvPr id="4" name="Line 5"/>
        <cdr:cNvSpPr>
          <a:spLocks/>
        </cdr:cNvSpPr>
      </cdr:nvSpPr>
      <cdr:spPr>
        <a:xfrm flipV="1">
          <a:off x="7581900" y="2419350"/>
          <a:ext cx="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A1" sqref="A1"/>
    </sheetView>
  </sheetViews>
  <sheetFormatPr defaultColWidth="9.140625" defaultRowHeight="12.75"/>
  <cols>
    <col min="3" max="4" width="9.140625" style="1" customWidth="1"/>
    <col min="5" max="5" width="9.140625" style="8" customWidth="1"/>
    <col min="7" max="12" width="9.140625" style="11" customWidth="1"/>
    <col min="14" max="16" width="9.140625" style="11" customWidth="1"/>
    <col min="18" max="18" width="9.140625" style="11" customWidth="1"/>
    <col min="20" max="22" width="9.140625" style="11" customWidth="1"/>
  </cols>
  <sheetData>
    <row r="1" ht="12.75">
      <c r="A1" s="5" t="s">
        <v>18</v>
      </c>
    </row>
    <row r="3" spans="3:26" ht="12.75">
      <c r="C3" s="1" t="s">
        <v>19</v>
      </c>
      <c r="E3" s="8" t="s">
        <v>27</v>
      </c>
      <c r="G3" s="11" t="s">
        <v>29</v>
      </c>
      <c r="I3" s="11" t="s">
        <v>30</v>
      </c>
      <c r="N3" s="11" t="s">
        <v>41</v>
      </c>
      <c r="P3" s="11" t="s">
        <v>44</v>
      </c>
      <c r="R3" s="11" t="s">
        <v>29</v>
      </c>
      <c r="T3" s="11" t="s">
        <v>47</v>
      </c>
      <c r="V3" s="11" t="s">
        <v>49</v>
      </c>
      <c r="X3" t="s">
        <v>50</v>
      </c>
      <c r="Z3" t="s">
        <v>55</v>
      </c>
    </row>
    <row r="4" spans="1:27" ht="12.75">
      <c r="A4" t="s">
        <v>21</v>
      </c>
      <c r="C4" s="1" t="s">
        <v>20</v>
      </c>
      <c r="E4" s="8" t="s">
        <v>32</v>
      </c>
      <c r="G4" s="6" t="s">
        <v>28</v>
      </c>
      <c r="I4" s="11" t="s">
        <v>33</v>
      </c>
      <c r="J4" s="11" t="s">
        <v>34</v>
      </c>
      <c r="K4" s="11" t="s">
        <v>35</v>
      </c>
      <c r="L4" s="11" t="s">
        <v>31</v>
      </c>
      <c r="N4" s="11" t="s">
        <v>42</v>
      </c>
      <c r="P4" s="11" t="s">
        <v>43</v>
      </c>
      <c r="R4" s="11" t="s">
        <v>45</v>
      </c>
      <c r="T4" s="11" t="s">
        <v>48</v>
      </c>
      <c r="V4" s="11" t="s">
        <v>62</v>
      </c>
      <c r="X4" t="s">
        <v>51</v>
      </c>
      <c r="Z4" t="s">
        <v>53</v>
      </c>
      <c r="AA4" t="s">
        <v>54</v>
      </c>
    </row>
    <row r="5" spans="1:27" ht="12.75">
      <c r="A5">
        <v>1959</v>
      </c>
      <c r="C5" s="7">
        <v>2441.3</v>
      </c>
      <c r="E5" s="9">
        <v>64630</v>
      </c>
      <c r="G5" s="12">
        <v>506.6</v>
      </c>
      <c r="I5" s="12">
        <v>50.7</v>
      </c>
      <c r="J5" s="12">
        <v>41.1</v>
      </c>
      <c r="K5" s="12">
        <v>1.1</v>
      </c>
      <c r="L5" s="12">
        <v>281</v>
      </c>
      <c r="N5" s="12">
        <v>78.5</v>
      </c>
      <c r="O5" s="12"/>
      <c r="P5" s="11">
        <v>29.3</v>
      </c>
      <c r="R5" s="12">
        <v>53</v>
      </c>
      <c r="T5" s="12">
        <v>1.2</v>
      </c>
      <c r="U5" s="12"/>
      <c r="V5" s="15">
        <v>4.38</v>
      </c>
      <c r="X5">
        <v>104039</v>
      </c>
      <c r="Z5" s="16" t="s">
        <v>52</v>
      </c>
      <c r="AA5">
        <v>40.3</v>
      </c>
    </row>
    <row r="6" spans="1:27" ht="12.75">
      <c r="A6">
        <f>A5+1</f>
        <v>1960</v>
      </c>
      <c r="C6" s="7">
        <v>2501.8</v>
      </c>
      <c r="E6" s="9">
        <v>65778</v>
      </c>
      <c r="G6" s="12">
        <v>526.4</v>
      </c>
      <c r="I6" s="12">
        <v>50.8</v>
      </c>
      <c r="J6" s="12">
        <v>44.6</v>
      </c>
      <c r="K6" s="12">
        <v>1.1</v>
      </c>
      <c r="L6" s="12">
        <v>296.4</v>
      </c>
      <c r="N6" s="12">
        <v>78.9</v>
      </c>
      <c r="O6" s="12"/>
      <c r="P6" s="11">
        <v>28.2</v>
      </c>
      <c r="R6" s="12">
        <v>55.6</v>
      </c>
      <c r="T6" s="12">
        <v>1.4</v>
      </c>
      <c r="U6" s="13"/>
      <c r="V6" s="15">
        <v>4.41</v>
      </c>
      <c r="X6">
        <v>105160</v>
      </c>
      <c r="Z6" s="16" t="s">
        <v>52</v>
      </c>
      <c r="AA6">
        <v>39.8</v>
      </c>
    </row>
    <row r="7" spans="1:27" ht="12.75">
      <c r="A7">
        <f aca="true" t="shared" si="0" ref="A7:A48">A6+1</f>
        <v>1961</v>
      </c>
      <c r="C7" s="7">
        <v>2560</v>
      </c>
      <c r="E7" s="9">
        <v>65746</v>
      </c>
      <c r="G7" s="12">
        <v>544.7</v>
      </c>
      <c r="I7" s="12">
        <v>53.2</v>
      </c>
      <c r="J7" s="12">
        <v>47</v>
      </c>
      <c r="K7" s="12">
        <v>2</v>
      </c>
      <c r="L7" s="12">
        <v>305.3</v>
      </c>
      <c r="N7" s="12">
        <v>78.2</v>
      </c>
      <c r="O7" s="12"/>
      <c r="P7" s="11">
        <v>31.5</v>
      </c>
      <c r="R7" s="12">
        <v>57.2</v>
      </c>
      <c r="T7" s="12">
        <v>1.1</v>
      </c>
      <c r="U7" s="12"/>
      <c r="V7" s="15">
        <v>4.35</v>
      </c>
      <c r="X7">
        <v>106314</v>
      </c>
      <c r="Z7" s="16" t="s">
        <v>52</v>
      </c>
      <c r="AA7">
        <v>39.9</v>
      </c>
    </row>
    <row r="8" spans="1:27" ht="12.75">
      <c r="A8">
        <f t="shared" si="0"/>
        <v>1962</v>
      </c>
      <c r="C8" s="7">
        <v>2715.2</v>
      </c>
      <c r="E8" s="9">
        <v>66702</v>
      </c>
      <c r="G8" s="12">
        <v>585.6</v>
      </c>
      <c r="I8" s="12">
        <v>55.4</v>
      </c>
      <c r="J8" s="12">
        <v>50.4</v>
      </c>
      <c r="K8" s="12">
        <v>2.3</v>
      </c>
      <c r="L8" s="12">
        <v>327.1</v>
      </c>
      <c r="N8" s="12">
        <v>88.1</v>
      </c>
      <c r="O8" s="12"/>
      <c r="P8" s="11">
        <v>33.2</v>
      </c>
      <c r="R8" s="12">
        <v>59.3</v>
      </c>
      <c r="T8" s="12">
        <v>1.4</v>
      </c>
      <c r="U8" s="12"/>
      <c r="V8" s="15">
        <v>4.33</v>
      </c>
      <c r="X8">
        <v>107407</v>
      </c>
      <c r="Z8" s="16" t="s">
        <v>52</v>
      </c>
      <c r="AA8">
        <v>40.5</v>
      </c>
    </row>
    <row r="9" spans="1:27" ht="12.75">
      <c r="A9">
        <f t="shared" si="0"/>
        <v>1963</v>
      </c>
      <c r="C9" s="7">
        <v>2834</v>
      </c>
      <c r="E9" s="9">
        <v>67762</v>
      </c>
      <c r="G9" s="12">
        <v>617.7</v>
      </c>
      <c r="I9" s="12">
        <v>56.5</v>
      </c>
      <c r="J9" s="12">
        <v>53.4</v>
      </c>
      <c r="K9" s="12">
        <v>2.2</v>
      </c>
      <c r="L9" s="12">
        <v>345.2</v>
      </c>
      <c r="N9" s="12">
        <v>93.8</v>
      </c>
      <c r="O9" s="12"/>
      <c r="P9" s="11">
        <v>33.6</v>
      </c>
      <c r="R9" s="12">
        <v>62.4</v>
      </c>
      <c r="T9" s="12">
        <v>1.1</v>
      </c>
      <c r="U9" s="12"/>
      <c r="V9" s="15">
        <v>4.26</v>
      </c>
      <c r="X9">
        <v>109497</v>
      </c>
      <c r="Z9" s="16" t="s">
        <v>52</v>
      </c>
      <c r="AA9">
        <v>40.6</v>
      </c>
    </row>
    <row r="10" spans="1:27" ht="12.75">
      <c r="A10">
        <f t="shared" si="0"/>
        <v>1964</v>
      </c>
      <c r="C10" s="7">
        <v>2998.6</v>
      </c>
      <c r="E10" s="9">
        <v>69305</v>
      </c>
      <c r="G10" s="12">
        <v>663.6</v>
      </c>
      <c r="I10" s="12">
        <v>59.4</v>
      </c>
      <c r="J10" s="12">
        <v>57.3</v>
      </c>
      <c r="K10" s="12">
        <v>2.7</v>
      </c>
      <c r="L10" s="12">
        <v>370.7</v>
      </c>
      <c r="N10" s="12">
        <v>102.1</v>
      </c>
      <c r="O10" s="12"/>
      <c r="P10" s="11">
        <v>34.6</v>
      </c>
      <c r="R10" s="12">
        <v>65</v>
      </c>
      <c r="T10" s="12">
        <v>1.5</v>
      </c>
      <c r="U10" s="12"/>
      <c r="V10" s="15">
        <v>4.4</v>
      </c>
      <c r="X10">
        <v>111301</v>
      </c>
      <c r="Z10">
        <v>38.5</v>
      </c>
      <c r="AA10">
        <v>40.8</v>
      </c>
    </row>
    <row r="11" spans="1:27" ht="12.75">
      <c r="A11">
        <f t="shared" si="0"/>
        <v>1965</v>
      </c>
      <c r="C11" s="7">
        <v>3191.1</v>
      </c>
      <c r="E11" s="9">
        <v>71088</v>
      </c>
      <c r="G11" s="12">
        <v>719.1</v>
      </c>
      <c r="I11" s="12">
        <v>63.9</v>
      </c>
      <c r="J11" s="12">
        <v>60.8</v>
      </c>
      <c r="K11" s="12">
        <v>3</v>
      </c>
      <c r="L11" s="12">
        <v>399.5</v>
      </c>
      <c r="N11" s="12">
        <v>118.2</v>
      </c>
      <c r="O11" s="12"/>
      <c r="P11" s="11">
        <v>35.6</v>
      </c>
      <c r="R11" s="12">
        <v>69.4</v>
      </c>
      <c r="T11" s="12">
        <v>1.8</v>
      </c>
      <c r="U11" s="12"/>
      <c r="V11" s="15">
        <v>4.49</v>
      </c>
      <c r="X11">
        <v>113090</v>
      </c>
      <c r="Z11">
        <v>38.6</v>
      </c>
      <c r="AA11">
        <v>41.2</v>
      </c>
    </row>
    <row r="12" spans="1:27" ht="12.75">
      <c r="A12">
        <f t="shared" si="0"/>
        <v>1966</v>
      </c>
      <c r="C12" s="7">
        <v>3399.1</v>
      </c>
      <c r="E12" s="9">
        <v>72895</v>
      </c>
      <c r="G12" s="12">
        <v>787.8</v>
      </c>
      <c r="I12" s="12">
        <v>68.2</v>
      </c>
      <c r="J12" s="12">
        <v>63.3</v>
      </c>
      <c r="K12" s="12">
        <v>3.9</v>
      </c>
      <c r="L12" s="12">
        <v>442.7</v>
      </c>
      <c r="N12" s="12">
        <v>131.3</v>
      </c>
      <c r="O12" s="12"/>
      <c r="P12" s="11">
        <v>39.8</v>
      </c>
      <c r="R12" s="12">
        <v>75.6</v>
      </c>
      <c r="T12" s="12">
        <v>2.8</v>
      </c>
      <c r="U12" s="12"/>
      <c r="V12" s="15">
        <v>5.13</v>
      </c>
      <c r="X12">
        <v>114896</v>
      </c>
      <c r="Z12">
        <v>38.5</v>
      </c>
      <c r="AA12">
        <v>41.4</v>
      </c>
    </row>
    <row r="13" spans="1:27" ht="12.75">
      <c r="A13">
        <f t="shared" si="0"/>
        <v>1967</v>
      </c>
      <c r="C13" s="7">
        <v>3484.6</v>
      </c>
      <c r="E13" s="9">
        <v>74372</v>
      </c>
      <c r="G13" s="12">
        <v>832.6</v>
      </c>
      <c r="I13" s="12">
        <v>69.8</v>
      </c>
      <c r="J13" s="12">
        <v>68</v>
      </c>
      <c r="K13" s="12">
        <v>3.8</v>
      </c>
      <c r="L13" s="12">
        <v>475.1</v>
      </c>
      <c r="N13" s="12">
        <v>128.6</v>
      </c>
      <c r="O13" s="12"/>
      <c r="P13" s="11">
        <v>42.9</v>
      </c>
      <c r="R13" s="12">
        <v>81.5</v>
      </c>
      <c r="T13" s="12">
        <v>3.1</v>
      </c>
      <c r="U13" s="12"/>
      <c r="V13" s="15">
        <v>5.51</v>
      </c>
      <c r="X13">
        <v>116835</v>
      </c>
      <c r="Z13">
        <v>37.9</v>
      </c>
      <c r="AA13">
        <v>40.6</v>
      </c>
    </row>
    <row r="14" spans="1:27" ht="12.75">
      <c r="A14">
        <f t="shared" si="0"/>
        <v>1968</v>
      </c>
      <c r="C14" s="7">
        <v>3652.7</v>
      </c>
      <c r="E14" s="9">
        <v>75920</v>
      </c>
      <c r="G14" s="12">
        <v>910</v>
      </c>
      <c r="I14" s="12">
        <v>74.3</v>
      </c>
      <c r="J14" s="12">
        <v>76.5</v>
      </c>
      <c r="K14" s="12">
        <v>4.2</v>
      </c>
      <c r="L14" s="12">
        <v>524.3</v>
      </c>
      <c r="N14" s="12">
        <v>141.2</v>
      </c>
      <c r="O14" s="12"/>
      <c r="P14" s="11">
        <v>43.5</v>
      </c>
      <c r="R14" s="12">
        <v>88.4</v>
      </c>
      <c r="T14" s="12">
        <v>4.3</v>
      </c>
      <c r="U14" s="12"/>
      <c r="V14" s="15">
        <v>6.18</v>
      </c>
      <c r="X14">
        <v>118805</v>
      </c>
      <c r="Z14">
        <v>37.7</v>
      </c>
      <c r="AA14">
        <v>40.7</v>
      </c>
    </row>
    <row r="15" spans="1:27" ht="12.75">
      <c r="A15">
        <f t="shared" si="0"/>
        <v>1969</v>
      </c>
      <c r="C15" s="7">
        <v>3765.4</v>
      </c>
      <c r="E15" s="9">
        <v>77902</v>
      </c>
      <c r="G15" s="12">
        <v>984.6</v>
      </c>
      <c r="I15" s="12">
        <v>77.4</v>
      </c>
      <c r="J15" s="12">
        <v>84</v>
      </c>
      <c r="K15" s="12">
        <v>4.5</v>
      </c>
      <c r="L15" s="12">
        <v>577.6</v>
      </c>
      <c r="N15" s="12">
        <v>156.4</v>
      </c>
      <c r="O15" s="12"/>
      <c r="P15" s="11">
        <v>43.3</v>
      </c>
      <c r="R15" s="12">
        <v>97.9</v>
      </c>
      <c r="T15" s="12">
        <v>5</v>
      </c>
      <c r="U15" s="12"/>
      <c r="V15" s="15">
        <v>7.03</v>
      </c>
      <c r="X15">
        <v>120781</v>
      </c>
      <c r="Z15">
        <v>37.5</v>
      </c>
      <c r="AA15">
        <v>40.6</v>
      </c>
    </row>
    <row r="16" spans="1:27" ht="12.75">
      <c r="A16">
        <f t="shared" si="0"/>
        <v>1970</v>
      </c>
      <c r="C16" s="7">
        <v>3771.9</v>
      </c>
      <c r="E16" s="9">
        <v>78678</v>
      </c>
      <c r="G16" s="12">
        <v>1038.5</v>
      </c>
      <c r="I16" s="12">
        <v>78.4</v>
      </c>
      <c r="J16" s="12">
        <v>91.5</v>
      </c>
      <c r="K16" s="12">
        <v>4.8</v>
      </c>
      <c r="L16" s="12">
        <v>617.2</v>
      </c>
      <c r="N16" s="12">
        <v>152.4</v>
      </c>
      <c r="O16" s="12"/>
      <c r="P16" s="11">
        <v>43.7</v>
      </c>
      <c r="R16" s="12">
        <v>106.7</v>
      </c>
      <c r="T16" s="12">
        <v>5.3</v>
      </c>
      <c r="U16" s="12"/>
      <c r="V16" s="15">
        <v>8.04</v>
      </c>
      <c r="X16">
        <v>122963</v>
      </c>
      <c r="Z16">
        <v>37</v>
      </c>
      <c r="AA16">
        <v>39.8</v>
      </c>
    </row>
    <row r="17" spans="1:27" ht="12.75">
      <c r="A17">
        <f t="shared" si="0"/>
        <v>1971</v>
      </c>
      <c r="C17" s="7">
        <v>3898.6</v>
      </c>
      <c r="E17" s="9">
        <v>79367</v>
      </c>
      <c r="G17" s="12">
        <v>1127.1</v>
      </c>
      <c r="I17" s="12">
        <v>84.8</v>
      </c>
      <c r="J17" s="12">
        <v>100.6</v>
      </c>
      <c r="K17" s="12">
        <v>4.7</v>
      </c>
      <c r="L17" s="12">
        <v>658.9</v>
      </c>
      <c r="N17" s="12">
        <v>178.2</v>
      </c>
      <c r="O17" s="12"/>
      <c r="P17" s="11">
        <v>41.8</v>
      </c>
      <c r="R17" s="12">
        <v>115</v>
      </c>
      <c r="T17" s="12">
        <v>5</v>
      </c>
      <c r="U17" s="13"/>
      <c r="V17" s="15">
        <v>7.39</v>
      </c>
      <c r="X17">
        <v>125265</v>
      </c>
      <c r="Z17">
        <v>36.8</v>
      </c>
      <c r="AA17">
        <v>39.9</v>
      </c>
    </row>
    <row r="18" spans="1:27" ht="12.75">
      <c r="A18">
        <f t="shared" si="0"/>
        <v>1972</v>
      </c>
      <c r="C18" s="7">
        <v>4105</v>
      </c>
      <c r="E18" s="9">
        <v>82153</v>
      </c>
      <c r="G18" s="12">
        <v>1238.3</v>
      </c>
      <c r="I18" s="12">
        <v>95.9</v>
      </c>
      <c r="J18" s="12">
        <v>108.1</v>
      </c>
      <c r="K18" s="12">
        <v>6.6</v>
      </c>
      <c r="L18" s="12">
        <v>725.1</v>
      </c>
      <c r="N18" s="12">
        <v>207.6</v>
      </c>
      <c r="O18" s="12"/>
      <c r="P18" s="11">
        <v>42.6</v>
      </c>
      <c r="R18" s="12">
        <v>126.5</v>
      </c>
      <c r="T18" s="12">
        <v>4.3</v>
      </c>
      <c r="U18" s="12"/>
      <c r="V18" s="15">
        <v>7.21</v>
      </c>
      <c r="X18">
        <v>127572</v>
      </c>
      <c r="Z18">
        <v>36.9</v>
      </c>
      <c r="AA18">
        <v>40.6</v>
      </c>
    </row>
    <row r="19" spans="1:27" ht="12.75">
      <c r="A19">
        <f t="shared" si="0"/>
        <v>1973</v>
      </c>
      <c r="C19" s="7">
        <v>4341.5</v>
      </c>
      <c r="E19" s="9">
        <v>85064</v>
      </c>
      <c r="G19" s="12">
        <v>1382.7</v>
      </c>
      <c r="I19" s="12">
        <v>113.5</v>
      </c>
      <c r="J19" s="12">
        <v>117.3</v>
      </c>
      <c r="K19" s="12">
        <v>5.2</v>
      </c>
      <c r="L19" s="12">
        <v>811.2</v>
      </c>
      <c r="N19" s="12">
        <v>244.5</v>
      </c>
      <c r="O19" s="12"/>
      <c r="P19" s="11">
        <v>46.8</v>
      </c>
      <c r="R19" s="12">
        <v>139.3</v>
      </c>
      <c r="T19" s="12">
        <v>5.6</v>
      </c>
      <c r="U19" s="12"/>
      <c r="V19" s="15">
        <v>7.44</v>
      </c>
      <c r="X19">
        <v>129951</v>
      </c>
      <c r="Z19">
        <v>36.9</v>
      </c>
      <c r="AA19">
        <v>40.7</v>
      </c>
    </row>
    <row r="20" spans="1:27" ht="12.75">
      <c r="A20">
        <f t="shared" si="0"/>
        <v>1974</v>
      </c>
      <c r="C20" s="7">
        <v>4319.6</v>
      </c>
      <c r="E20" s="9">
        <v>86794</v>
      </c>
      <c r="G20" s="12">
        <v>1500</v>
      </c>
      <c r="I20" s="12">
        <v>113.1</v>
      </c>
      <c r="J20" s="12">
        <v>125</v>
      </c>
      <c r="K20" s="12">
        <v>3.3</v>
      </c>
      <c r="L20" s="12">
        <v>890.2</v>
      </c>
      <c r="N20" s="12">
        <v>249.4</v>
      </c>
      <c r="O20" s="12"/>
      <c r="P20" s="11">
        <v>56.3</v>
      </c>
      <c r="R20" s="12">
        <v>162.5</v>
      </c>
      <c r="T20" s="12">
        <v>9</v>
      </c>
      <c r="U20" s="12"/>
      <c r="V20" s="15">
        <v>8.57</v>
      </c>
      <c r="X20">
        <v>132317</v>
      </c>
      <c r="Z20">
        <v>36.4</v>
      </c>
      <c r="AA20">
        <v>40</v>
      </c>
    </row>
    <row r="21" spans="1:27" ht="12.75">
      <c r="A21">
        <f t="shared" si="0"/>
        <v>1975</v>
      </c>
      <c r="C21" s="7">
        <v>4311.2</v>
      </c>
      <c r="E21" s="9">
        <v>85846</v>
      </c>
      <c r="G21" s="12">
        <v>1638.3</v>
      </c>
      <c r="I21" s="12">
        <v>119.5</v>
      </c>
      <c r="J21" s="12">
        <v>135.5</v>
      </c>
      <c r="K21" s="12">
        <v>4.5</v>
      </c>
      <c r="L21" s="12">
        <v>949.1</v>
      </c>
      <c r="N21" s="12">
        <v>230.2</v>
      </c>
      <c r="O21" s="12"/>
      <c r="P21" s="11">
        <v>63.1</v>
      </c>
      <c r="R21" s="12">
        <v>187.7</v>
      </c>
      <c r="T21" s="12">
        <v>9.4</v>
      </c>
      <c r="U21" s="12"/>
      <c r="V21" s="15">
        <v>8.83</v>
      </c>
      <c r="X21">
        <v>134647</v>
      </c>
      <c r="Z21">
        <v>36</v>
      </c>
      <c r="AA21">
        <v>39.5</v>
      </c>
    </row>
    <row r="22" spans="1:27" ht="12.75">
      <c r="A22">
        <f t="shared" si="0"/>
        <v>1976</v>
      </c>
      <c r="C22" s="7">
        <v>4540.9</v>
      </c>
      <c r="E22" s="9">
        <v>88752</v>
      </c>
      <c r="G22" s="12">
        <v>1825.3</v>
      </c>
      <c r="I22" s="12">
        <v>132.2</v>
      </c>
      <c r="J22" s="12">
        <v>146.6</v>
      </c>
      <c r="K22" s="12">
        <v>5.1</v>
      </c>
      <c r="L22" s="12">
        <v>1059.3</v>
      </c>
      <c r="N22" s="12">
        <v>292</v>
      </c>
      <c r="O22" s="12"/>
      <c r="P22" s="11">
        <v>66.4</v>
      </c>
      <c r="R22" s="12">
        <v>205.2</v>
      </c>
      <c r="T22" s="12">
        <v>5.8</v>
      </c>
      <c r="U22" s="12"/>
      <c r="V22" s="15">
        <v>8.43</v>
      </c>
      <c r="X22">
        <v>137040</v>
      </c>
      <c r="Z22">
        <v>36.1</v>
      </c>
      <c r="AA22">
        <v>40.1</v>
      </c>
    </row>
    <row r="23" spans="1:27" ht="12.75">
      <c r="A23">
        <f t="shared" si="0"/>
        <v>1977</v>
      </c>
      <c r="C23" s="7">
        <v>4750.5</v>
      </c>
      <c r="E23" s="9">
        <v>92017</v>
      </c>
      <c r="G23" s="12">
        <v>2030.9</v>
      </c>
      <c r="I23" s="12">
        <v>145.7</v>
      </c>
      <c r="J23" s="12">
        <v>159.9</v>
      </c>
      <c r="K23" s="12">
        <v>7.1</v>
      </c>
      <c r="L23" s="12">
        <v>1180.5</v>
      </c>
      <c r="N23" s="12">
        <v>361.3</v>
      </c>
      <c r="O23" s="12"/>
      <c r="P23" s="11">
        <v>67.6</v>
      </c>
      <c r="R23" s="12">
        <v>230</v>
      </c>
      <c r="T23" s="12">
        <v>6.4</v>
      </c>
      <c r="U23" s="12"/>
      <c r="V23" s="15">
        <v>8.02</v>
      </c>
      <c r="X23">
        <v>139486</v>
      </c>
      <c r="Z23">
        <v>35.9</v>
      </c>
      <c r="AA23">
        <v>40.3</v>
      </c>
    </row>
    <row r="24" spans="1:27" ht="12.75">
      <c r="A24">
        <f t="shared" si="0"/>
        <v>1978</v>
      </c>
      <c r="C24" s="7">
        <v>5015</v>
      </c>
      <c r="E24" s="9">
        <v>96048</v>
      </c>
      <c r="G24" s="12">
        <v>2294.7</v>
      </c>
      <c r="I24" s="12">
        <v>166.6</v>
      </c>
      <c r="J24" s="12">
        <v>171.2</v>
      </c>
      <c r="K24" s="12">
        <v>8.9</v>
      </c>
      <c r="L24" s="12">
        <v>1336.1</v>
      </c>
      <c r="N24" s="12">
        <v>438</v>
      </c>
      <c r="O24" s="12"/>
      <c r="P24" s="11">
        <v>77</v>
      </c>
      <c r="R24" s="12">
        <v>262.3</v>
      </c>
      <c r="T24" s="12">
        <v>7</v>
      </c>
      <c r="U24" s="12"/>
      <c r="V24" s="15">
        <v>8.73</v>
      </c>
      <c r="X24">
        <v>141920</v>
      </c>
      <c r="Z24">
        <v>35.8</v>
      </c>
      <c r="AA24">
        <v>40.4</v>
      </c>
    </row>
    <row r="25" spans="1:27" ht="12.75">
      <c r="A25">
        <f t="shared" si="0"/>
        <v>1979</v>
      </c>
      <c r="C25" s="7">
        <v>5173.4</v>
      </c>
      <c r="E25" s="9">
        <v>98824</v>
      </c>
      <c r="G25" s="12">
        <v>2563.3</v>
      </c>
      <c r="I25" s="12">
        <v>180.1</v>
      </c>
      <c r="J25" s="12">
        <v>180.4</v>
      </c>
      <c r="K25" s="12">
        <v>8.5</v>
      </c>
      <c r="L25" s="12">
        <v>1500.8</v>
      </c>
      <c r="N25" s="12">
        <v>492.9</v>
      </c>
      <c r="O25" s="12"/>
      <c r="P25" s="11">
        <v>88.5</v>
      </c>
      <c r="R25" s="12">
        <v>300.1</v>
      </c>
      <c r="T25" s="12">
        <v>8.3</v>
      </c>
      <c r="U25" s="12"/>
      <c r="V25" s="15">
        <v>9.63</v>
      </c>
      <c r="X25">
        <v>144308</v>
      </c>
      <c r="Z25">
        <v>35.6</v>
      </c>
      <c r="AA25">
        <v>40.2</v>
      </c>
    </row>
    <row r="26" spans="1:27" ht="12.75">
      <c r="A26">
        <f t="shared" si="0"/>
        <v>1980</v>
      </c>
      <c r="C26" s="7">
        <v>5161.7</v>
      </c>
      <c r="E26" s="9">
        <v>99303</v>
      </c>
      <c r="G26" s="12">
        <v>2789.5</v>
      </c>
      <c r="I26" s="12">
        <v>174.1</v>
      </c>
      <c r="J26" s="12">
        <v>200.7</v>
      </c>
      <c r="K26" s="12">
        <v>9.8</v>
      </c>
      <c r="L26" s="12">
        <v>1651.8</v>
      </c>
      <c r="N26" s="12">
        <v>479.3</v>
      </c>
      <c r="O26" s="12"/>
      <c r="P26" s="11">
        <v>100.3</v>
      </c>
      <c r="R26" s="12">
        <v>343</v>
      </c>
      <c r="T26" s="12">
        <v>9.1</v>
      </c>
      <c r="U26" s="12"/>
      <c r="V26" s="15">
        <v>11.94</v>
      </c>
      <c r="X26">
        <v>146731</v>
      </c>
      <c r="Z26">
        <v>35.2</v>
      </c>
      <c r="AA26">
        <v>39.7</v>
      </c>
    </row>
    <row r="27" spans="1:27" ht="12.75">
      <c r="A27">
        <f t="shared" si="0"/>
        <v>1981</v>
      </c>
      <c r="C27" s="7">
        <v>5291.7</v>
      </c>
      <c r="E27" s="9">
        <v>100397</v>
      </c>
      <c r="G27" s="12">
        <v>3128.4</v>
      </c>
      <c r="I27" s="12">
        <v>183</v>
      </c>
      <c r="J27" s="12">
        <v>236</v>
      </c>
      <c r="K27" s="12">
        <v>11.5</v>
      </c>
      <c r="L27" s="12">
        <v>1825.8</v>
      </c>
      <c r="N27" s="12">
        <v>572.4</v>
      </c>
      <c r="O27" s="12"/>
      <c r="P27" s="11">
        <v>106.8</v>
      </c>
      <c r="R27" s="12">
        <v>388.1</v>
      </c>
      <c r="T27" s="12">
        <v>9.4</v>
      </c>
      <c r="U27" s="12"/>
      <c r="V27" s="15">
        <v>14.17</v>
      </c>
      <c r="X27">
        <v>148709</v>
      </c>
      <c r="Z27">
        <v>35.2</v>
      </c>
      <c r="AA27">
        <v>39.8</v>
      </c>
    </row>
    <row r="28" spans="1:27" ht="12.75">
      <c r="A28">
        <f t="shared" si="0"/>
        <v>1982</v>
      </c>
      <c r="C28" s="7">
        <v>5189.3</v>
      </c>
      <c r="E28" s="9">
        <v>99526</v>
      </c>
      <c r="G28" s="12">
        <v>3255</v>
      </c>
      <c r="I28" s="12">
        <v>176.3</v>
      </c>
      <c r="J28" s="12">
        <v>241.3</v>
      </c>
      <c r="K28" s="12">
        <v>15</v>
      </c>
      <c r="L28" s="12">
        <v>1925.8</v>
      </c>
      <c r="N28" s="12">
        <v>517.2</v>
      </c>
      <c r="O28" s="12"/>
      <c r="P28" s="11">
        <v>112.4</v>
      </c>
      <c r="R28" s="12">
        <v>426.9</v>
      </c>
      <c r="T28" s="12">
        <v>6.1</v>
      </c>
      <c r="U28" s="13"/>
      <c r="V28" s="15">
        <v>13.79</v>
      </c>
      <c r="X28">
        <v>150388</v>
      </c>
      <c r="Z28">
        <v>34.7</v>
      </c>
      <c r="AA28">
        <v>38.9</v>
      </c>
    </row>
    <row r="29" spans="1:27" ht="12.75">
      <c r="A29">
        <f t="shared" si="0"/>
        <v>1983</v>
      </c>
      <c r="C29" s="7">
        <v>5423.8</v>
      </c>
      <c r="E29" s="9">
        <v>100834</v>
      </c>
      <c r="G29" s="12">
        <v>3536.7</v>
      </c>
      <c r="I29" s="12">
        <v>192.5</v>
      </c>
      <c r="J29" s="12">
        <v>263.7</v>
      </c>
      <c r="K29" s="12">
        <v>21.2</v>
      </c>
      <c r="L29" s="12">
        <v>2042.6</v>
      </c>
      <c r="N29" s="12">
        <v>564.3</v>
      </c>
      <c r="O29" s="12"/>
      <c r="P29" s="11">
        <v>122.8</v>
      </c>
      <c r="R29" s="12">
        <v>443.8</v>
      </c>
      <c r="T29" s="12">
        <v>4</v>
      </c>
      <c r="U29" s="12"/>
      <c r="V29" s="15">
        <v>12.04</v>
      </c>
      <c r="X29">
        <v>151874</v>
      </c>
      <c r="Z29">
        <v>34.9</v>
      </c>
      <c r="AA29">
        <v>40.1</v>
      </c>
    </row>
    <row r="30" spans="1:27" ht="12.75">
      <c r="A30">
        <f t="shared" si="0"/>
        <v>1984</v>
      </c>
      <c r="C30" s="7">
        <v>5813.6</v>
      </c>
      <c r="E30" s="9">
        <v>105005</v>
      </c>
      <c r="G30" s="12">
        <v>3933.2</v>
      </c>
      <c r="I30" s="12">
        <v>243.3</v>
      </c>
      <c r="J30" s="12">
        <v>290.2</v>
      </c>
      <c r="K30" s="12">
        <v>21</v>
      </c>
      <c r="L30" s="12">
        <v>2255.6</v>
      </c>
      <c r="N30" s="12">
        <v>735.6</v>
      </c>
      <c r="O30" s="12"/>
      <c r="P30" s="11">
        <v>139.3</v>
      </c>
      <c r="R30" s="12">
        <v>472.6</v>
      </c>
      <c r="T30" s="12">
        <v>3.8</v>
      </c>
      <c r="U30" s="12"/>
      <c r="V30" s="15">
        <v>12.71</v>
      </c>
      <c r="X30">
        <v>153314</v>
      </c>
      <c r="Z30">
        <v>35.1</v>
      </c>
      <c r="AA30">
        <v>40.7</v>
      </c>
    </row>
    <row r="31" spans="1:27" ht="12.75">
      <c r="A31">
        <f t="shared" si="0"/>
        <v>1985</v>
      </c>
      <c r="C31" s="7">
        <v>6053.7</v>
      </c>
      <c r="E31" s="9">
        <v>107150</v>
      </c>
      <c r="G31" s="12">
        <v>4220.3</v>
      </c>
      <c r="I31" s="12">
        <v>262.3</v>
      </c>
      <c r="J31" s="12">
        <v>308.5</v>
      </c>
      <c r="K31" s="12">
        <v>21.3</v>
      </c>
      <c r="L31" s="12">
        <v>2424.7</v>
      </c>
      <c r="N31" s="12">
        <v>736.2</v>
      </c>
      <c r="O31" s="12"/>
      <c r="P31" s="11">
        <v>158.8</v>
      </c>
      <c r="R31" s="12">
        <v>506.7</v>
      </c>
      <c r="T31" s="12">
        <v>3</v>
      </c>
      <c r="U31" s="12"/>
      <c r="V31" s="15">
        <v>11.37</v>
      </c>
      <c r="X31">
        <v>154758</v>
      </c>
      <c r="Z31">
        <v>34.9</v>
      </c>
      <c r="AA31">
        <v>40.5</v>
      </c>
    </row>
    <row r="32" spans="1:27" ht="12.75">
      <c r="A32">
        <f t="shared" si="0"/>
        <v>1986</v>
      </c>
      <c r="C32" s="7">
        <v>6263.6</v>
      </c>
      <c r="E32" s="9">
        <v>109597</v>
      </c>
      <c r="G32" s="12">
        <v>4462.8</v>
      </c>
      <c r="I32" s="12">
        <v>275.7</v>
      </c>
      <c r="J32" s="12">
        <v>323.7</v>
      </c>
      <c r="K32" s="12">
        <v>24.8</v>
      </c>
      <c r="L32" s="12">
        <v>2570.1</v>
      </c>
      <c r="N32" s="12">
        <v>746.5</v>
      </c>
      <c r="O32" s="12"/>
      <c r="P32" s="11">
        <v>173.2</v>
      </c>
      <c r="R32" s="12">
        <v>531.3</v>
      </c>
      <c r="T32" s="12">
        <v>2.2</v>
      </c>
      <c r="U32" s="12"/>
      <c r="V32" s="15">
        <v>9.02</v>
      </c>
      <c r="X32">
        <v>156277</v>
      </c>
      <c r="Z32">
        <v>34.7</v>
      </c>
      <c r="AA32">
        <v>40.7</v>
      </c>
    </row>
    <row r="33" spans="1:27" ht="12.75">
      <c r="A33">
        <f t="shared" si="0"/>
        <v>1987</v>
      </c>
      <c r="C33" s="7">
        <v>6475.1</v>
      </c>
      <c r="E33" s="9">
        <v>112440</v>
      </c>
      <c r="G33" s="12">
        <v>4739.5</v>
      </c>
      <c r="I33" s="12">
        <v>302.2</v>
      </c>
      <c r="J33" s="12">
        <v>347.9</v>
      </c>
      <c r="K33" s="12">
        <v>30.2</v>
      </c>
      <c r="L33" s="12">
        <v>2750.2</v>
      </c>
      <c r="N33" s="12">
        <v>785</v>
      </c>
      <c r="O33" s="12"/>
      <c r="P33" s="11">
        <v>184.3</v>
      </c>
      <c r="R33" s="12">
        <v>561.9</v>
      </c>
      <c r="T33" s="12">
        <v>2.7</v>
      </c>
      <c r="U33" s="12"/>
      <c r="V33" s="15">
        <v>9.38</v>
      </c>
      <c r="X33">
        <v>157792</v>
      </c>
      <c r="Z33">
        <v>34.7</v>
      </c>
      <c r="AA33">
        <v>40.9</v>
      </c>
    </row>
    <row r="34" spans="1:27" ht="12.75">
      <c r="A34">
        <f t="shared" si="0"/>
        <v>1988</v>
      </c>
      <c r="C34" s="7">
        <v>6742.7</v>
      </c>
      <c r="E34" s="9">
        <v>114968</v>
      </c>
      <c r="G34" s="12">
        <v>5103.8</v>
      </c>
      <c r="I34" s="12">
        <v>341.6</v>
      </c>
      <c r="J34" s="12">
        <v>374.9</v>
      </c>
      <c r="K34" s="12">
        <v>29.4</v>
      </c>
      <c r="L34" s="12">
        <v>2967.2</v>
      </c>
      <c r="N34" s="12">
        <v>821.6</v>
      </c>
      <c r="O34" s="12"/>
      <c r="P34" s="11">
        <v>186.1</v>
      </c>
      <c r="R34" s="12">
        <v>597.6</v>
      </c>
      <c r="T34" s="12">
        <v>3.4</v>
      </c>
      <c r="U34" s="12"/>
      <c r="V34" s="15">
        <v>9.71</v>
      </c>
      <c r="X34">
        <v>159110</v>
      </c>
      <c r="Z34">
        <v>34.6</v>
      </c>
      <c r="AA34">
        <v>41</v>
      </c>
    </row>
    <row r="35" spans="1:27" ht="12.75">
      <c r="A35">
        <f t="shared" si="0"/>
        <v>1989</v>
      </c>
      <c r="C35" s="7">
        <v>6981.4</v>
      </c>
      <c r="E35" s="9">
        <v>117342</v>
      </c>
      <c r="G35" s="12">
        <v>5484.4</v>
      </c>
      <c r="I35" s="12">
        <v>363.3</v>
      </c>
      <c r="J35" s="12">
        <v>399.3</v>
      </c>
      <c r="K35" s="12">
        <v>27.2</v>
      </c>
      <c r="L35" s="12">
        <v>3145.2</v>
      </c>
      <c r="N35" s="12">
        <v>874.9</v>
      </c>
      <c r="O35" s="12"/>
      <c r="P35" s="11">
        <v>197.7</v>
      </c>
      <c r="R35" s="12">
        <v>644.3</v>
      </c>
      <c r="T35" s="12">
        <v>3.8</v>
      </c>
      <c r="U35" s="12"/>
      <c r="V35" s="15">
        <v>9.26</v>
      </c>
      <c r="X35">
        <v>160180</v>
      </c>
      <c r="Z35">
        <v>34.5</v>
      </c>
      <c r="AA35">
        <v>40.9</v>
      </c>
    </row>
    <row r="36" spans="1:27" ht="12.75">
      <c r="A36">
        <f t="shared" si="0"/>
        <v>1990</v>
      </c>
      <c r="C36" s="7">
        <v>7112.5</v>
      </c>
      <c r="E36" s="9">
        <v>118793</v>
      </c>
      <c r="G36" s="12">
        <v>5803.1</v>
      </c>
      <c r="I36" s="12">
        <v>380.6</v>
      </c>
      <c r="J36" s="12">
        <v>425.5</v>
      </c>
      <c r="K36" s="12">
        <v>26.8</v>
      </c>
      <c r="L36" s="12">
        <v>3338.2</v>
      </c>
      <c r="N36" s="12">
        <v>861</v>
      </c>
      <c r="O36" s="12"/>
      <c r="P36" s="11">
        <v>215.7</v>
      </c>
      <c r="R36" s="12">
        <v>682.5</v>
      </c>
      <c r="T36" s="12">
        <v>3.9</v>
      </c>
      <c r="U36" s="12"/>
      <c r="V36" s="15">
        <v>9.32</v>
      </c>
      <c r="X36">
        <v>161396</v>
      </c>
      <c r="Z36">
        <v>34.3</v>
      </c>
      <c r="AA36">
        <v>40.5</v>
      </c>
    </row>
    <row r="37" spans="1:27" ht="12.75">
      <c r="A37">
        <f t="shared" si="0"/>
        <v>1991</v>
      </c>
      <c r="C37" s="7">
        <v>7100.5</v>
      </c>
      <c r="E37" s="9">
        <v>117718</v>
      </c>
      <c r="G37" s="12">
        <v>5995.9</v>
      </c>
      <c r="I37" s="12">
        <v>377.1</v>
      </c>
      <c r="J37" s="12">
        <v>457.5</v>
      </c>
      <c r="K37" s="12">
        <v>27.3</v>
      </c>
      <c r="L37" s="12">
        <v>3445.2</v>
      </c>
      <c r="N37" s="12">
        <v>802.9</v>
      </c>
      <c r="O37" s="12"/>
      <c r="P37" s="11">
        <v>220.4</v>
      </c>
      <c r="R37" s="12">
        <v>725.9</v>
      </c>
      <c r="T37" s="12">
        <v>3.5</v>
      </c>
      <c r="U37" s="12"/>
      <c r="V37" s="15">
        <v>8.77</v>
      </c>
      <c r="X37">
        <v>163124</v>
      </c>
      <c r="Z37">
        <v>34.1</v>
      </c>
      <c r="AA37">
        <v>40.4</v>
      </c>
    </row>
    <row r="38" spans="1:27" ht="12.75">
      <c r="A38">
        <f t="shared" si="0"/>
        <v>1992</v>
      </c>
      <c r="C38" s="7">
        <v>7336.6</v>
      </c>
      <c r="E38" s="9">
        <v>118492</v>
      </c>
      <c r="G38" s="12">
        <v>6337.7</v>
      </c>
      <c r="I38" s="12">
        <v>427.6</v>
      </c>
      <c r="J38" s="12">
        <v>483.8</v>
      </c>
      <c r="K38" s="12">
        <v>29.9</v>
      </c>
      <c r="L38" s="12">
        <v>3635.4</v>
      </c>
      <c r="N38" s="12">
        <v>864.8</v>
      </c>
      <c r="O38" s="12"/>
      <c r="P38" s="11">
        <v>223</v>
      </c>
      <c r="R38" s="12">
        <v>751.9</v>
      </c>
      <c r="T38" s="12">
        <v>2.3</v>
      </c>
      <c r="U38" s="12"/>
      <c r="V38" s="15">
        <v>8.14</v>
      </c>
      <c r="X38">
        <v>164849</v>
      </c>
      <c r="Z38">
        <v>34.2</v>
      </c>
      <c r="AA38">
        <v>40.7</v>
      </c>
    </row>
    <row r="39" spans="1:27" ht="12.75">
      <c r="A39">
        <f t="shared" si="0"/>
        <v>1993</v>
      </c>
      <c r="C39" s="7">
        <v>7532.7</v>
      </c>
      <c r="E39" s="9">
        <v>120259</v>
      </c>
      <c r="G39" s="12">
        <v>6657.4</v>
      </c>
      <c r="I39" s="12">
        <v>453.8</v>
      </c>
      <c r="J39" s="12">
        <v>503.4</v>
      </c>
      <c r="K39" s="12">
        <v>36.4</v>
      </c>
      <c r="L39" s="12">
        <v>3801.4</v>
      </c>
      <c r="N39" s="12">
        <v>953.4</v>
      </c>
      <c r="O39" s="12"/>
      <c r="P39" s="11">
        <v>219</v>
      </c>
      <c r="R39" s="12">
        <v>776.4</v>
      </c>
      <c r="T39" s="12">
        <v>2.3</v>
      </c>
      <c r="U39" s="13"/>
      <c r="V39" s="15">
        <v>7.22</v>
      </c>
      <c r="X39">
        <v>166719</v>
      </c>
      <c r="Z39">
        <v>34.3</v>
      </c>
      <c r="AA39">
        <v>41.1</v>
      </c>
    </row>
    <row r="40" spans="1:27" ht="12.75">
      <c r="A40">
        <f t="shared" si="0"/>
        <v>1994</v>
      </c>
      <c r="C40" s="7">
        <v>7835.5</v>
      </c>
      <c r="E40" s="9">
        <v>123060</v>
      </c>
      <c r="G40" s="12">
        <v>7072.2</v>
      </c>
      <c r="I40" s="12">
        <v>473.3</v>
      </c>
      <c r="J40" s="12">
        <v>545.6</v>
      </c>
      <c r="K40" s="12">
        <v>32.2</v>
      </c>
      <c r="L40" s="12">
        <v>3997.2</v>
      </c>
      <c r="N40" s="12">
        <v>1097.1</v>
      </c>
      <c r="O40" s="12"/>
      <c r="P40" s="11">
        <v>221.3</v>
      </c>
      <c r="R40" s="12">
        <v>833.7</v>
      </c>
      <c r="T40" s="12">
        <v>2.1</v>
      </c>
      <c r="U40" s="12"/>
      <c r="V40" s="15">
        <v>7.96</v>
      </c>
      <c r="X40">
        <v>168638</v>
      </c>
      <c r="Z40">
        <v>34.5</v>
      </c>
      <c r="AA40">
        <v>41.7</v>
      </c>
    </row>
    <row r="41" spans="1:27" ht="12.75">
      <c r="A41">
        <f t="shared" si="0"/>
        <v>1995</v>
      </c>
      <c r="C41" s="7">
        <v>8031.7</v>
      </c>
      <c r="E41" s="9">
        <v>124900</v>
      </c>
      <c r="G41" s="12">
        <v>7397.7</v>
      </c>
      <c r="I41" s="12">
        <v>492.1</v>
      </c>
      <c r="J41" s="12">
        <v>558.2</v>
      </c>
      <c r="K41" s="12">
        <v>34</v>
      </c>
      <c r="L41" s="12">
        <v>4193.3</v>
      </c>
      <c r="N41" s="12">
        <v>1144</v>
      </c>
      <c r="O41" s="12"/>
      <c r="P41" s="11">
        <v>232.7</v>
      </c>
      <c r="R41" s="12">
        <v>878.4</v>
      </c>
      <c r="T41" s="12">
        <v>2</v>
      </c>
      <c r="U41" s="12"/>
      <c r="V41" s="15">
        <v>7.59</v>
      </c>
      <c r="X41">
        <v>170652</v>
      </c>
      <c r="Z41">
        <v>34.3</v>
      </c>
      <c r="AA41">
        <v>41.3</v>
      </c>
    </row>
    <row r="42" spans="1:27" ht="12.75">
      <c r="A42">
        <f t="shared" si="0"/>
        <v>1996</v>
      </c>
      <c r="C42" s="7">
        <v>8328.9</v>
      </c>
      <c r="E42" s="9">
        <v>126708</v>
      </c>
      <c r="G42" s="12">
        <v>7816.9</v>
      </c>
      <c r="I42" s="12">
        <v>543.2</v>
      </c>
      <c r="J42" s="12">
        <v>581.1</v>
      </c>
      <c r="K42" s="12">
        <v>34.3</v>
      </c>
      <c r="L42" s="12">
        <v>4390.5</v>
      </c>
      <c r="N42" s="12">
        <v>1240.3</v>
      </c>
      <c r="O42" s="12"/>
      <c r="P42" s="11">
        <v>244.9</v>
      </c>
      <c r="R42" s="12">
        <v>918.1</v>
      </c>
      <c r="T42" s="12">
        <v>1.9</v>
      </c>
      <c r="U42" s="12"/>
      <c r="V42" s="15">
        <v>7.37</v>
      </c>
      <c r="X42">
        <v>172945</v>
      </c>
      <c r="Z42">
        <v>34.3</v>
      </c>
      <c r="AA42">
        <v>41.3</v>
      </c>
    </row>
    <row r="43" spans="1:27" ht="12.75">
      <c r="A43">
        <f t="shared" si="0"/>
        <v>1997</v>
      </c>
      <c r="C43" s="7">
        <v>8703.5</v>
      </c>
      <c r="E43" s="9">
        <v>129558</v>
      </c>
      <c r="G43" s="12">
        <v>8304.3</v>
      </c>
      <c r="I43" s="12">
        <v>576</v>
      </c>
      <c r="J43" s="12">
        <v>612</v>
      </c>
      <c r="K43" s="12">
        <v>32.9</v>
      </c>
      <c r="L43" s="12">
        <v>4661.7</v>
      </c>
      <c r="N43" s="12">
        <v>1389.8</v>
      </c>
      <c r="O43" s="12"/>
      <c r="P43" s="11">
        <v>252.1</v>
      </c>
      <c r="R43" s="12">
        <v>974.4</v>
      </c>
      <c r="T43" s="12">
        <v>1.7</v>
      </c>
      <c r="U43" s="12"/>
      <c r="V43" s="15">
        <v>7.26</v>
      </c>
      <c r="X43">
        <v>175445</v>
      </c>
      <c r="Z43">
        <v>34.5</v>
      </c>
      <c r="AA43">
        <v>41.7</v>
      </c>
    </row>
    <row r="44" spans="1:27" ht="12.75">
      <c r="A44">
        <f t="shared" si="0"/>
        <v>1998</v>
      </c>
      <c r="C44" s="7">
        <v>9066.9</v>
      </c>
      <c r="E44" s="9">
        <v>131463</v>
      </c>
      <c r="G44" s="12">
        <v>8747</v>
      </c>
      <c r="I44" s="12">
        <v>627.8</v>
      </c>
      <c r="J44" s="12">
        <v>639.8</v>
      </c>
      <c r="K44" s="12">
        <v>35.4</v>
      </c>
      <c r="L44" s="12">
        <v>5019.4</v>
      </c>
      <c r="N44" s="12">
        <v>1509.1</v>
      </c>
      <c r="O44" s="12"/>
      <c r="P44" s="11">
        <v>262.4</v>
      </c>
      <c r="R44" s="12">
        <v>1030.2</v>
      </c>
      <c r="T44" s="12">
        <v>1.1</v>
      </c>
      <c r="U44" s="12"/>
      <c r="V44" s="15">
        <v>6.53</v>
      </c>
      <c r="X44">
        <v>178018</v>
      </c>
      <c r="Z44">
        <v>34.5</v>
      </c>
      <c r="AA44">
        <v>41.4</v>
      </c>
    </row>
    <row r="45" spans="1:27" ht="12.75">
      <c r="A45">
        <f t="shared" si="0"/>
        <v>1999</v>
      </c>
      <c r="C45" s="7">
        <v>9470.3</v>
      </c>
      <c r="E45" s="9">
        <v>133488</v>
      </c>
      <c r="G45" s="12">
        <v>9268.4</v>
      </c>
      <c r="I45" s="12">
        <v>678.3</v>
      </c>
      <c r="J45" s="12">
        <v>674</v>
      </c>
      <c r="K45" s="12">
        <v>44.2</v>
      </c>
      <c r="L45" s="12">
        <v>5357.1</v>
      </c>
      <c r="N45" s="12">
        <v>1625.7</v>
      </c>
      <c r="O45" s="12"/>
      <c r="P45" s="11">
        <v>286.9</v>
      </c>
      <c r="R45" s="12">
        <v>1101.3</v>
      </c>
      <c r="T45" s="12">
        <v>1.4</v>
      </c>
      <c r="U45" s="12"/>
      <c r="V45" s="15">
        <v>7.04</v>
      </c>
      <c r="X45">
        <v>180606</v>
      </c>
      <c r="Z45">
        <v>34.3</v>
      </c>
      <c r="AA45">
        <v>41.4</v>
      </c>
    </row>
    <row r="46" spans="1:27" ht="12.75">
      <c r="A46">
        <f t="shared" si="0"/>
        <v>2000</v>
      </c>
      <c r="C46" s="7">
        <v>9817</v>
      </c>
      <c r="E46" s="9">
        <v>136891</v>
      </c>
      <c r="G46" s="12">
        <v>9817</v>
      </c>
      <c r="I46" s="12">
        <v>728.4</v>
      </c>
      <c r="J46" s="12">
        <v>708.9</v>
      </c>
      <c r="K46" s="12">
        <v>44.3</v>
      </c>
      <c r="L46" s="12">
        <v>5782.7</v>
      </c>
      <c r="N46" s="12">
        <v>1735.5</v>
      </c>
      <c r="O46" s="12"/>
      <c r="P46" s="11">
        <v>304.4</v>
      </c>
      <c r="R46" s="12">
        <v>1187.8</v>
      </c>
      <c r="T46" s="12">
        <v>2.2</v>
      </c>
      <c r="U46" s="12"/>
      <c r="V46" s="15">
        <v>7.62</v>
      </c>
      <c r="X46">
        <v>183034</v>
      </c>
      <c r="Z46">
        <v>34.3</v>
      </c>
      <c r="AA46">
        <v>41.3</v>
      </c>
    </row>
    <row r="47" spans="1:27" ht="12.75">
      <c r="A47">
        <f t="shared" si="0"/>
        <v>2001</v>
      </c>
      <c r="C47" s="7">
        <v>9866.6</v>
      </c>
      <c r="E47" s="9">
        <v>136933</v>
      </c>
      <c r="G47" s="12">
        <v>10100.8</v>
      </c>
      <c r="I47" s="12">
        <v>770.6</v>
      </c>
      <c r="J47" s="12">
        <v>729.8</v>
      </c>
      <c r="K47" s="12">
        <v>55.3</v>
      </c>
      <c r="L47" s="12">
        <v>5940.4</v>
      </c>
      <c r="N47" s="12">
        <v>1607.2</v>
      </c>
      <c r="O47" s="12"/>
      <c r="P47" s="11">
        <v>317</v>
      </c>
      <c r="R47" s="12">
        <v>1266.9</v>
      </c>
      <c r="T47" s="12">
        <v>2.4</v>
      </c>
      <c r="U47" s="12"/>
      <c r="V47" s="15">
        <v>7.08</v>
      </c>
      <c r="X47">
        <v>185649</v>
      </c>
      <c r="Z47">
        <v>34</v>
      </c>
      <c r="AA47">
        <v>40.3</v>
      </c>
    </row>
    <row r="48" spans="1:27" ht="12.75">
      <c r="A48">
        <f t="shared" si="0"/>
        <v>2002</v>
      </c>
      <c r="C48" s="7">
        <v>10083</v>
      </c>
      <c r="E48" s="9">
        <v>136485</v>
      </c>
      <c r="G48" s="12">
        <v>10480.8</v>
      </c>
      <c r="I48" s="12">
        <v>797.7</v>
      </c>
      <c r="J48" s="12">
        <v>760.1</v>
      </c>
      <c r="K48" s="12">
        <v>38.2</v>
      </c>
      <c r="L48" s="12">
        <v>6019.1</v>
      </c>
      <c r="N48" s="12">
        <v>1589.2</v>
      </c>
      <c r="O48" s="12"/>
      <c r="P48" s="11">
        <v>337.1</v>
      </c>
      <c r="R48" s="12">
        <v>1288.6</v>
      </c>
      <c r="T48" s="12">
        <v>1.5</v>
      </c>
      <c r="U48" s="12"/>
      <c r="V48" s="15">
        <v>6.49</v>
      </c>
      <c r="X48">
        <v>188261</v>
      </c>
      <c r="Z48">
        <v>33.9</v>
      </c>
      <c r="AA48">
        <v>40.5</v>
      </c>
    </row>
    <row r="49" spans="5:27" ht="12.75">
      <c r="E49" s="9"/>
      <c r="U49" s="12"/>
      <c r="V49" s="15"/>
      <c r="Z49">
        <v>33.8</v>
      </c>
      <c r="AA49">
        <v>40.4</v>
      </c>
    </row>
    <row r="50" spans="7:21" ht="12.75">
      <c r="G50" s="13"/>
      <c r="I50" s="13"/>
      <c r="J50" s="13"/>
      <c r="K50" s="13"/>
      <c r="L50" s="13"/>
      <c r="N50" s="13"/>
      <c r="O50" s="13"/>
      <c r="R50" s="13"/>
      <c r="T50" s="13"/>
      <c r="U50" s="13"/>
    </row>
    <row r="51" ht="12.75">
      <c r="U51" s="12"/>
    </row>
    <row r="52" ht="12.75">
      <c r="U52" s="12"/>
    </row>
    <row r="53" ht="12.75">
      <c r="U53" s="12"/>
    </row>
    <row r="54" ht="12.75">
      <c r="V54" s="15"/>
    </row>
  </sheetData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F18" sqref="F18"/>
    </sheetView>
  </sheetViews>
  <sheetFormatPr defaultColWidth="9.140625" defaultRowHeight="12.75"/>
  <cols>
    <col min="15" max="15" width="9.57421875" style="0" bestFit="1" customWidth="1"/>
    <col min="16" max="17" width="9.57421875" style="0" customWidth="1"/>
    <col min="18" max="18" width="9.57421875" style="0" bestFit="1" customWidth="1"/>
    <col min="19" max="19" width="9.28125" style="0" bestFit="1" customWidth="1"/>
  </cols>
  <sheetData>
    <row r="1" spans="2:21" ht="12.75">
      <c r="B1" t="s">
        <v>0</v>
      </c>
      <c r="C1" t="s">
        <v>22</v>
      </c>
      <c r="D1" t="s">
        <v>23</v>
      </c>
      <c r="E1" t="s">
        <v>24</v>
      </c>
      <c r="F1" t="s">
        <v>25</v>
      </c>
      <c r="G1" t="s">
        <v>1</v>
      </c>
      <c r="H1" t="s">
        <v>2</v>
      </c>
      <c r="I1" t="s">
        <v>37</v>
      </c>
      <c r="J1" t="s">
        <v>38</v>
      </c>
      <c r="K1" t="s">
        <v>36</v>
      </c>
      <c r="L1" t="s">
        <v>39</v>
      </c>
      <c r="M1" t="s">
        <v>3</v>
      </c>
      <c r="N1" t="s">
        <v>40</v>
      </c>
      <c r="O1" t="s">
        <v>10</v>
      </c>
      <c r="P1" t="s">
        <v>11</v>
      </c>
      <c r="Q1" t="s">
        <v>6</v>
      </c>
      <c r="R1" t="s">
        <v>5</v>
      </c>
      <c r="S1" t="s">
        <v>7</v>
      </c>
      <c r="T1" t="s">
        <v>8</v>
      </c>
      <c r="U1" t="s">
        <v>9</v>
      </c>
    </row>
    <row r="2" spans="1:21" ht="12.75">
      <c r="A2">
        <v>1960</v>
      </c>
      <c r="B2" s="10">
        <v>2501.8</v>
      </c>
      <c r="C2" s="2">
        <v>65778</v>
      </c>
      <c r="D2" s="2">
        <f>B2/C2*1000000</f>
        <v>38033.9931284016</v>
      </c>
      <c r="G2" s="10">
        <v>526.4</v>
      </c>
      <c r="H2" s="10">
        <v>50.8</v>
      </c>
      <c r="I2" s="10">
        <v>44.6</v>
      </c>
      <c r="J2" s="10">
        <v>1.1</v>
      </c>
      <c r="K2" s="10">
        <f>G2-H2-I2+J2</f>
        <v>432.09999999999997</v>
      </c>
      <c r="L2" s="10">
        <v>296.4</v>
      </c>
      <c r="M2" s="3">
        <f>L2/K2</f>
        <v>0.6859523258504976</v>
      </c>
      <c r="N2" s="2">
        <f>D2</f>
        <v>38033.9931284016</v>
      </c>
      <c r="O2">
        <v>78.9</v>
      </c>
      <c r="P2">
        <v>28.2</v>
      </c>
      <c r="Q2" s="1">
        <f>O2+P2</f>
        <v>107.10000000000001</v>
      </c>
      <c r="R2">
        <v>55.6</v>
      </c>
      <c r="S2" s="1">
        <f>Q2-R2</f>
        <v>51.50000000000001</v>
      </c>
      <c r="T2" s="3">
        <f>S2/G2</f>
        <v>0.09783434650455929</v>
      </c>
      <c r="U2" s="3">
        <f>R2/G2</f>
        <v>0.10562310030395138</v>
      </c>
    </row>
    <row r="3" spans="1:21" ht="12.75">
      <c r="A3">
        <v>1970</v>
      </c>
      <c r="B3" s="10">
        <v>3771.9</v>
      </c>
      <c r="C3" s="2">
        <v>78678</v>
      </c>
      <c r="D3" s="2">
        <f>B3/C3*1000000</f>
        <v>47940.97460535347</v>
      </c>
      <c r="E3" s="3">
        <f>EXP((LN(D3)-LN(D2))/10)</f>
        <v>1.0234190424521317</v>
      </c>
      <c r="F3" s="3">
        <f>EXP((LN(C3)-LN(C2))/10)</f>
        <v>1.0180691201256415</v>
      </c>
      <c r="G3" s="10">
        <v>1038.5</v>
      </c>
      <c r="H3" s="10">
        <v>78.4</v>
      </c>
      <c r="I3" s="10">
        <v>91.5</v>
      </c>
      <c r="J3" s="10">
        <v>4.8</v>
      </c>
      <c r="K3" s="10">
        <f>G3-H3-I3+J3</f>
        <v>873.4</v>
      </c>
      <c r="L3" s="10">
        <v>617.2</v>
      </c>
      <c r="M3" s="3">
        <f>L3/K3</f>
        <v>0.7066636134646211</v>
      </c>
      <c r="N3" s="2">
        <f>D3/E$8^10</f>
        <v>40911.826212822896</v>
      </c>
      <c r="O3">
        <v>152.4</v>
      </c>
      <c r="P3">
        <v>43.7</v>
      </c>
      <c r="Q3" s="1">
        <f>O3+P3</f>
        <v>196.10000000000002</v>
      </c>
      <c r="R3">
        <v>106.7</v>
      </c>
      <c r="S3" s="1">
        <f>Q3-R3</f>
        <v>89.40000000000002</v>
      </c>
      <c r="T3" s="3">
        <f>S3/G3</f>
        <v>0.08608570052961004</v>
      </c>
      <c r="U3" s="3">
        <f>R3/G3</f>
        <v>0.10274434280211844</v>
      </c>
    </row>
    <row r="4" spans="1:21" ht="12.75">
      <c r="A4">
        <v>1980</v>
      </c>
      <c r="B4" s="10">
        <v>5161.7</v>
      </c>
      <c r="C4" s="2">
        <v>99303</v>
      </c>
      <c r="D4" s="2">
        <f>B4/C4*1000000</f>
        <v>51979.29569096603</v>
      </c>
      <c r="E4" s="3">
        <f>EXP((LN(D4)-LN(D3))/10)</f>
        <v>1.0081202842081785</v>
      </c>
      <c r="F4" s="3">
        <f>EXP((LN(C4)-LN(C3))/10)</f>
        <v>1.0235543438789436</v>
      </c>
      <c r="G4" s="10">
        <v>2789.5</v>
      </c>
      <c r="H4" s="10">
        <v>174.1</v>
      </c>
      <c r="I4" s="10">
        <v>200.7</v>
      </c>
      <c r="J4" s="10">
        <v>9.8</v>
      </c>
      <c r="K4" s="10">
        <f>G4-H4-I4+J4</f>
        <v>2424.5000000000005</v>
      </c>
      <c r="L4" s="10">
        <v>1651.8</v>
      </c>
      <c r="M4" s="3">
        <f>L4/K4</f>
        <v>0.681295112394308</v>
      </c>
      <c r="N4" s="2">
        <f>D4/E$8^20</f>
        <v>37854.22899206394</v>
      </c>
      <c r="O4">
        <v>479.3</v>
      </c>
      <c r="P4">
        <v>100.3</v>
      </c>
      <c r="Q4" s="1">
        <f>O4+P4</f>
        <v>579.6</v>
      </c>
      <c r="R4">
        <v>343</v>
      </c>
      <c r="S4" s="1">
        <f>Q4-R4</f>
        <v>236.60000000000002</v>
      </c>
      <c r="T4" s="3">
        <f>S4/G4</f>
        <v>0.0848180677540778</v>
      </c>
      <c r="U4" s="3">
        <f>R4/G4</f>
        <v>0.12296110414052698</v>
      </c>
    </row>
    <row r="5" spans="1:21" ht="12.75">
      <c r="A5">
        <v>1990</v>
      </c>
      <c r="B5" s="10">
        <v>7112.5</v>
      </c>
      <c r="C5" s="2">
        <v>118793</v>
      </c>
      <c r="D5" s="2">
        <f>B5/C5*1000000</f>
        <v>59873.05649322772</v>
      </c>
      <c r="E5" s="3">
        <f>EXP((LN(D5)-LN(D4))/10)</f>
        <v>1.0142385274014802</v>
      </c>
      <c r="F5" s="3">
        <f>EXP((LN(C5)-LN(C4))/10)</f>
        <v>1.0180822087814272</v>
      </c>
      <c r="G5" s="10">
        <v>5803.1</v>
      </c>
      <c r="H5" s="10">
        <v>380.6</v>
      </c>
      <c r="I5" s="10">
        <v>425.5</v>
      </c>
      <c r="J5" s="10">
        <v>26.8</v>
      </c>
      <c r="K5" s="10">
        <f>G5-H5-I5+J5</f>
        <v>5023.8</v>
      </c>
      <c r="L5" s="10">
        <v>3338.2</v>
      </c>
      <c r="M5" s="3">
        <f>L5/K5</f>
        <v>0.6644770890560929</v>
      </c>
      <c r="N5" s="2">
        <f>D5/E$8^30</f>
        <v>37209.809861306545</v>
      </c>
      <c r="O5">
        <v>861</v>
      </c>
      <c r="P5">
        <v>215.7</v>
      </c>
      <c r="Q5" s="1">
        <f>O5+P5</f>
        <v>1076.7</v>
      </c>
      <c r="R5">
        <v>682.5</v>
      </c>
      <c r="S5" s="1">
        <f>Q5-R5</f>
        <v>394.20000000000005</v>
      </c>
      <c r="T5" s="3">
        <f>S5/G5</f>
        <v>0.06792921024969413</v>
      </c>
      <c r="U5" s="3">
        <f>R5/G5</f>
        <v>0.11760955351450086</v>
      </c>
    </row>
    <row r="6" spans="1:21" ht="12.75">
      <c r="A6">
        <v>2000</v>
      </c>
      <c r="B6" s="10">
        <v>9817</v>
      </c>
      <c r="C6" s="2">
        <v>136891</v>
      </c>
      <c r="D6" s="2">
        <f>B6/C6*1000000</f>
        <v>71713.99142383356</v>
      </c>
      <c r="E6" s="3">
        <f>EXP((LN(D6)-LN(D5))/10)</f>
        <v>1.0182097387542979</v>
      </c>
      <c r="F6" s="3">
        <f>EXP((LN(C6)-LN(C5))/10)</f>
        <v>1.0142812672777168</v>
      </c>
      <c r="G6" s="10">
        <v>9817</v>
      </c>
      <c r="H6" s="10">
        <v>728.4</v>
      </c>
      <c r="I6" s="10">
        <v>708.9</v>
      </c>
      <c r="J6" s="10">
        <v>44.3</v>
      </c>
      <c r="K6" s="10">
        <f>G6-H6-I6+J6</f>
        <v>8424</v>
      </c>
      <c r="L6" s="10">
        <v>5782.7</v>
      </c>
      <c r="M6" s="3">
        <f>L6/K6</f>
        <v>0.6864553656220322</v>
      </c>
      <c r="N6" s="2">
        <f>D6/E$8^40</f>
        <v>38033.99312840159</v>
      </c>
      <c r="O6">
        <v>1735.5</v>
      </c>
      <c r="P6">
        <v>304.4</v>
      </c>
      <c r="Q6" s="1">
        <f>O6+P6</f>
        <v>2039.9</v>
      </c>
      <c r="R6">
        <v>1187.8</v>
      </c>
      <c r="S6" s="1">
        <f>Q6-R6</f>
        <v>852.1000000000001</v>
      </c>
      <c r="T6" s="3">
        <f>S6/G6</f>
        <v>0.08679841091983295</v>
      </c>
      <c r="U6" s="3">
        <f>R6/G6</f>
        <v>0.12099419374554345</v>
      </c>
    </row>
    <row r="7" spans="5:13" ht="12.75">
      <c r="E7" s="3"/>
      <c r="F7" s="3"/>
      <c r="M7" s="3"/>
    </row>
    <row r="8" spans="5:21" ht="12.75">
      <c r="E8" s="3">
        <f>EXP((LN(D6)-LN(D2))/40)</f>
        <v>1.0159814984240187</v>
      </c>
      <c r="F8" s="3">
        <f>EXP((LN(C6)-LN(C2))/40)</f>
        <v>1.0184913755161875</v>
      </c>
      <c r="M8" s="3">
        <f>AVERAGE(M2:M6)</f>
        <v>0.6849687012775104</v>
      </c>
      <c r="N8" s="2">
        <f>AVERAGE(N2:N6)</f>
        <v>38408.77026459931</v>
      </c>
      <c r="T8" s="3">
        <f>AVERAGE(T2:T6)</f>
        <v>0.08469314719155482</v>
      </c>
      <c r="U8" s="3">
        <f>AVERAGE(U2:U6)</f>
        <v>0.11398645890132822</v>
      </c>
    </row>
    <row r="9" spans="12:20" ht="12.75">
      <c r="L9" t="s">
        <v>4</v>
      </c>
      <c r="M9" s="3">
        <f>1-M8</f>
        <v>0.3150312987224896</v>
      </c>
      <c r="S9" t="s">
        <v>12</v>
      </c>
      <c r="T9" s="2">
        <f>T8*N8/F10</f>
        <v>93560.82565898265</v>
      </c>
    </row>
    <row r="10" spans="5:20" ht="12.75">
      <c r="E10" t="s">
        <v>26</v>
      </c>
      <c r="F10">
        <f>E8*F8-1</f>
        <v>0.03476839382887609</v>
      </c>
      <c r="S10" t="s">
        <v>13</v>
      </c>
      <c r="T10" s="3">
        <f>T9/N8</f>
        <v>2.435923488683417</v>
      </c>
    </row>
    <row r="11" spans="19:20" ht="12.75">
      <c r="S11" t="s">
        <v>14</v>
      </c>
      <c r="T11" s="3">
        <f>U8/T10</f>
        <v>0.04679394054487989</v>
      </c>
    </row>
    <row r="12" spans="19:20" ht="12.75">
      <c r="S12" t="s">
        <v>15</v>
      </c>
      <c r="T12" s="3">
        <f>M9/T10</f>
        <v>0.12932725522210864</v>
      </c>
    </row>
    <row r="13" spans="1:20" ht="12.75">
      <c r="A13" t="s">
        <v>95</v>
      </c>
      <c r="S13" t="s">
        <v>16</v>
      </c>
      <c r="T13" s="3">
        <f>T12-T11</f>
        <v>0.08253331467722874</v>
      </c>
    </row>
    <row r="14" spans="1:20" ht="12.75">
      <c r="A14">
        <v>1960</v>
      </c>
      <c r="B14" s="12">
        <v>1.4</v>
      </c>
      <c r="C14" s="15">
        <v>4.41</v>
      </c>
      <c r="D14" s="4"/>
      <c r="E14" s="4"/>
      <c r="F14" s="4"/>
      <c r="S14" t="s">
        <v>17</v>
      </c>
      <c r="T14" s="3">
        <f>1/(1+T13)*(E8*F8)</f>
        <v>0.9558767197270096</v>
      </c>
    </row>
    <row r="15" spans="1:20" ht="12.75">
      <c r="A15">
        <f>A14+1</f>
        <v>1961</v>
      </c>
      <c r="B15" s="12">
        <v>1.1</v>
      </c>
      <c r="C15" s="15">
        <v>4.35</v>
      </c>
      <c r="D15" s="4"/>
      <c r="E15" s="4"/>
      <c r="F15" s="4"/>
      <c r="S15" t="s">
        <v>46</v>
      </c>
      <c r="T15">
        <f>N8/(T9^M9)</f>
        <v>1043.2302924764701</v>
      </c>
    </row>
    <row r="16" spans="1:6" ht="12.75">
      <c r="A16">
        <f aca="true" t="shared" si="0" ref="A16:A56">A15+1</f>
        <v>1962</v>
      </c>
      <c r="B16" s="12">
        <v>1.4</v>
      </c>
      <c r="C16" s="15">
        <v>4.33</v>
      </c>
      <c r="D16" s="4"/>
      <c r="E16" s="4"/>
      <c r="F16" s="4"/>
    </row>
    <row r="17" spans="1:6" ht="12.75">
      <c r="A17">
        <f t="shared" si="0"/>
        <v>1963</v>
      </c>
      <c r="B17" s="12">
        <v>1.1</v>
      </c>
      <c r="C17" s="15">
        <v>4.26</v>
      </c>
      <c r="D17" s="4"/>
      <c r="E17" s="4"/>
      <c r="F17" s="4"/>
    </row>
    <row r="18" spans="1:6" ht="12.75">
      <c r="A18">
        <f t="shared" si="0"/>
        <v>1964</v>
      </c>
      <c r="B18" s="12">
        <v>1.5</v>
      </c>
      <c r="C18" s="15">
        <v>4.4</v>
      </c>
      <c r="D18" s="4"/>
      <c r="E18" s="4"/>
      <c r="F18" s="4"/>
    </row>
    <row r="19" spans="1:6" ht="12.75">
      <c r="A19">
        <f t="shared" si="0"/>
        <v>1965</v>
      </c>
      <c r="B19" s="12">
        <v>1.8</v>
      </c>
      <c r="C19" s="15">
        <v>4.49</v>
      </c>
      <c r="D19" s="4"/>
      <c r="E19" s="4"/>
      <c r="F19" s="4"/>
    </row>
    <row r="20" spans="1:6" ht="12.75">
      <c r="A20">
        <f t="shared" si="0"/>
        <v>1966</v>
      </c>
      <c r="B20" s="12">
        <v>2.8</v>
      </c>
      <c r="C20" s="15">
        <v>5.13</v>
      </c>
      <c r="D20" s="4"/>
      <c r="E20" s="4"/>
      <c r="F20" s="4"/>
    </row>
    <row r="21" spans="1:6" ht="12.75">
      <c r="A21">
        <f t="shared" si="0"/>
        <v>1967</v>
      </c>
      <c r="B21" s="12">
        <v>3.1</v>
      </c>
      <c r="C21" s="15">
        <v>5.51</v>
      </c>
      <c r="D21" s="4"/>
      <c r="E21" s="4"/>
      <c r="F21" s="4"/>
    </row>
    <row r="22" spans="1:6" ht="12.75">
      <c r="A22">
        <f t="shared" si="0"/>
        <v>1968</v>
      </c>
      <c r="B22" s="12">
        <v>4.3</v>
      </c>
      <c r="C22" s="15">
        <v>6.18</v>
      </c>
      <c r="D22" s="4"/>
      <c r="E22" s="4"/>
      <c r="F22" s="4"/>
    </row>
    <row r="23" spans="1:6" ht="12.75">
      <c r="A23">
        <f t="shared" si="0"/>
        <v>1969</v>
      </c>
      <c r="B23" s="12">
        <v>5</v>
      </c>
      <c r="C23" s="15">
        <v>7.03</v>
      </c>
      <c r="D23" s="4">
        <f>AVERAGE(B14:B23)</f>
        <v>2.35</v>
      </c>
      <c r="E23" s="4">
        <f>AVERAGE(C14:C23)</f>
        <v>5.009</v>
      </c>
      <c r="F23" s="4">
        <f>E23-D23</f>
        <v>2.6590000000000003</v>
      </c>
    </row>
    <row r="24" spans="1:6" ht="12.75">
      <c r="A24">
        <f t="shared" si="0"/>
        <v>1970</v>
      </c>
      <c r="B24" s="12">
        <v>5.3</v>
      </c>
      <c r="C24" s="15">
        <v>8.04</v>
      </c>
      <c r="D24" s="4"/>
      <c r="E24" s="4"/>
      <c r="F24" s="4"/>
    </row>
    <row r="25" spans="1:6" ht="12.75">
      <c r="A25">
        <f t="shared" si="0"/>
        <v>1971</v>
      </c>
      <c r="B25" s="12">
        <v>5</v>
      </c>
      <c r="C25" s="15">
        <v>7.39</v>
      </c>
      <c r="D25" s="4"/>
      <c r="E25" s="4"/>
      <c r="F25" s="4"/>
    </row>
    <row r="26" spans="1:6" ht="12.75">
      <c r="A26">
        <f t="shared" si="0"/>
        <v>1972</v>
      </c>
      <c r="B26" s="12">
        <v>4.3</v>
      </c>
      <c r="C26" s="15">
        <v>7.21</v>
      </c>
      <c r="D26" s="4"/>
      <c r="E26" s="4"/>
      <c r="F26" s="4"/>
    </row>
    <row r="27" spans="1:6" ht="12.75">
      <c r="A27">
        <f t="shared" si="0"/>
        <v>1973</v>
      </c>
      <c r="B27" s="12">
        <v>5.6</v>
      </c>
      <c r="C27" s="15">
        <v>7.44</v>
      </c>
      <c r="D27" s="4"/>
      <c r="E27" s="4"/>
      <c r="F27" s="4"/>
    </row>
    <row r="28" spans="1:6" ht="12.75">
      <c r="A28">
        <f t="shared" si="0"/>
        <v>1974</v>
      </c>
      <c r="B28" s="12">
        <v>9</v>
      </c>
      <c r="C28" s="15">
        <v>8.57</v>
      </c>
      <c r="D28" s="4"/>
      <c r="E28" s="4"/>
      <c r="F28" s="4"/>
    </row>
    <row r="29" spans="1:6" ht="12.75">
      <c r="A29">
        <f t="shared" si="0"/>
        <v>1975</v>
      </c>
      <c r="B29" s="12">
        <v>9.4</v>
      </c>
      <c r="C29" s="15">
        <v>8.83</v>
      </c>
      <c r="D29" s="4"/>
      <c r="E29" s="4"/>
      <c r="F29" s="4"/>
    </row>
    <row r="30" spans="1:6" ht="12.75">
      <c r="A30">
        <f t="shared" si="0"/>
        <v>1976</v>
      </c>
      <c r="B30" s="12">
        <v>5.8</v>
      </c>
      <c r="C30" s="15">
        <v>8.43</v>
      </c>
      <c r="D30" s="4"/>
      <c r="E30" s="4"/>
      <c r="F30" s="4"/>
    </row>
    <row r="31" spans="1:6" ht="12.75">
      <c r="A31">
        <f t="shared" si="0"/>
        <v>1977</v>
      </c>
      <c r="B31" s="12">
        <v>6.4</v>
      </c>
      <c r="C31" s="15">
        <v>8.02</v>
      </c>
      <c r="D31" s="4"/>
      <c r="E31" s="4"/>
      <c r="F31" s="4"/>
    </row>
    <row r="32" spans="1:6" ht="12.75">
      <c r="A32">
        <f t="shared" si="0"/>
        <v>1978</v>
      </c>
      <c r="B32" s="12">
        <v>7</v>
      </c>
      <c r="C32" s="15">
        <v>8.73</v>
      </c>
      <c r="D32" s="4"/>
      <c r="E32" s="4"/>
      <c r="F32" s="4"/>
    </row>
    <row r="33" spans="1:6" ht="12.75">
      <c r="A33">
        <f t="shared" si="0"/>
        <v>1979</v>
      </c>
      <c r="B33" s="12">
        <v>8.3</v>
      </c>
      <c r="C33" s="15">
        <v>9.63</v>
      </c>
      <c r="D33" s="4"/>
      <c r="E33" s="4"/>
      <c r="F33" s="4"/>
    </row>
    <row r="34" spans="1:6" ht="12.75">
      <c r="A34">
        <f t="shared" si="0"/>
        <v>1980</v>
      </c>
      <c r="B34" s="12">
        <v>9.1</v>
      </c>
      <c r="C34" s="15">
        <v>11.94</v>
      </c>
      <c r="D34" s="4">
        <f>AVERAGE(B25:B34)</f>
        <v>6.989999999999999</v>
      </c>
      <c r="E34" s="4">
        <f>AVERAGE(C25:C34)</f>
        <v>8.619</v>
      </c>
      <c r="F34" s="4">
        <f>E34-D34</f>
        <v>1.6290000000000004</v>
      </c>
    </row>
    <row r="35" spans="1:6" ht="12.75">
      <c r="A35">
        <f t="shared" si="0"/>
        <v>1981</v>
      </c>
      <c r="B35" s="12">
        <v>9.4</v>
      </c>
      <c r="C35" s="15">
        <v>14.17</v>
      </c>
      <c r="D35" s="4"/>
      <c r="E35" s="4"/>
      <c r="F35" s="4"/>
    </row>
    <row r="36" spans="1:6" ht="12.75">
      <c r="A36">
        <f t="shared" si="0"/>
        <v>1982</v>
      </c>
      <c r="B36" s="12">
        <v>6.1</v>
      </c>
      <c r="C36" s="15">
        <v>13.79</v>
      </c>
      <c r="D36" s="4"/>
      <c r="E36" s="4"/>
      <c r="F36" s="4"/>
    </row>
    <row r="37" spans="1:6" ht="12.75">
      <c r="A37">
        <f t="shared" si="0"/>
        <v>1983</v>
      </c>
      <c r="B37" s="12">
        <v>4</v>
      </c>
      <c r="C37" s="15">
        <v>12.04</v>
      </c>
      <c r="D37" s="4"/>
      <c r="E37" s="4"/>
      <c r="F37" s="4"/>
    </row>
    <row r="38" spans="1:6" ht="12.75">
      <c r="A38">
        <f t="shared" si="0"/>
        <v>1984</v>
      </c>
      <c r="B38" s="12">
        <v>3.8</v>
      </c>
      <c r="C38" s="15">
        <v>12.71</v>
      </c>
      <c r="D38" s="4"/>
      <c r="E38" s="4"/>
      <c r="F38" s="4"/>
    </row>
    <row r="39" spans="1:6" ht="12.75">
      <c r="A39">
        <f t="shared" si="0"/>
        <v>1985</v>
      </c>
      <c r="B39" s="12">
        <v>3</v>
      </c>
      <c r="C39" s="15">
        <v>11.37</v>
      </c>
      <c r="D39" s="4"/>
      <c r="E39" s="4"/>
      <c r="F39" s="4"/>
    </row>
    <row r="40" spans="1:6" ht="12.75">
      <c r="A40">
        <f t="shared" si="0"/>
        <v>1986</v>
      </c>
      <c r="B40" s="12">
        <v>2.2</v>
      </c>
      <c r="C40" s="15">
        <v>9.02</v>
      </c>
      <c r="D40" s="4"/>
      <c r="E40" s="4"/>
      <c r="F40" s="4"/>
    </row>
    <row r="41" spans="1:6" ht="12.75">
      <c r="A41">
        <f t="shared" si="0"/>
        <v>1987</v>
      </c>
      <c r="B41" s="12">
        <v>2.7</v>
      </c>
      <c r="C41" s="15">
        <v>9.38</v>
      </c>
      <c r="D41" s="4"/>
      <c r="E41" s="4"/>
      <c r="F41" s="4"/>
    </row>
    <row r="42" spans="1:6" ht="12.75">
      <c r="A42">
        <f t="shared" si="0"/>
        <v>1988</v>
      </c>
      <c r="B42" s="12">
        <v>3.4</v>
      </c>
      <c r="C42" s="15">
        <v>9.71</v>
      </c>
      <c r="D42" s="4"/>
      <c r="E42" s="4"/>
      <c r="F42" s="4"/>
    </row>
    <row r="43" spans="1:6" ht="12.75">
      <c r="A43">
        <f t="shared" si="0"/>
        <v>1989</v>
      </c>
      <c r="B43" s="12">
        <v>3.8</v>
      </c>
      <c r="C43" s="15">
        <v>9.26</v>
      </c>
      <c r="D43" s="4">
        <f>AVERAGE(B34:B43)</f>
        <v>4.75</v>
      </c>
      <c r="E43" s="4">
        <f>AVERAGE(C34:C43)</f>
        <v>11.339</v>
      </c>
      <c r="F43" s="4">
        <f>E43-D43</f>
        <v>6.589</v>
      </c>
    </row>
    <row r="44" spans="1:6" ht="12.75">
      <c r="A44">
        <f t="shared" si="0"/>
        <v>1990</v>
      </c>
      <c r="B44" s="12">
        <v>3.9</v>
      </c>
      <c r="C44" s="15">
        <v>9.32</v>
      </c>
      <c r="D44" s="4"/>
      <c r="E44" s="4"/>
      <c r="F44" s="4"/>
    </row>
    <row r="45" spans="1:6" ht="12.75">
      <c r="A45">
        <f t="shared" si="0"/>
        <v>1991</v>
      </c>
      <c r="B45" s="12">
        <v>3.5</v>
      </c>
      <c r="C45" s="15">
        <v>8.77</v>
      </c>
      <c r="D45" s="4"/>
      <c r="E45" s="4"/>
      <c r="F45" s="4"/>
    </row>
    <row r="46" spans="1:6" ht="12.75">
      <c r="A46">
        <f t="shared" si="0"/>
        <v>1992</v>
      </c>
      <c r="B46" s="12">
        <v>2.3</v>
      </c>
      <c r="C46" s="15">
        <v>8.14</v>
      </c>
      <c r="D46" s="4"/>
      <c r="E46" s="4"/>
      <c r="F46" s="4"/>
    </row>
    <row r="47" spans="1:6" ht="12.75">
      <c r="A47">
        <f t="shared" si="0"/>
        <v>1993</v>
      </c>
      <c r="B47" s="12">
        <v>2.3</v>
      </c>
      <c r="C47" s="15">
        <v>7.22</v>
      </c>
      <c r="D47" s="4"/>
      <c r="E47" s="4"/>
      <c r="F47" s="4"/>
    </row>
    <row r="48" spans="1:6" ht="12.75">
      <c r="A48">
        <f t="shared" si="0"/>
        <v>1994</v>
      </c>
      <c r="B48" s="12">
        <v>2.1</v>
      </c>
      <c r="C48" s="15">
        <v>7.96</v>
      </c>
      <c r="D48" s="4"/>
      <c r="E48" s="4"/>
      <c r="F48" s="4"/>
    </row>
    <row r="49" spans="1:6" ht="12.75">
      <c r="A49">
        <f t="shared" si="0"/>
        <v>1995</v>
      </c>
      <c r="B49" s="12">
        <v>2</v>
      </c>
      <c r="C49" s="15">
        <v>7.59</v>
      </c>
      <c r="D49" s="4"/>
      <c r="E49" s="4"/>
      <c r="F49" s="4"/>
    </row>
    <row r="50" spans="1:6" ht="12.75">
      <c r="A50">
        <f t="shared" si="0"/>
        <v>1996</v>
      </c>
      <c r="B50" s="12">
        <v>1.9</v>
      </c>
      <c r="C50" s="15">
        <v>7.37</v>
      </c>
      <c r="D50" s="4"/>
      <c r="E50" s="4"/>
      <c r="F50" s="4"/>
    </row>
    <row r="51" spans="1:6" ht="12.75">
      <c r="A51">
        <f t="shared" si="0"/>
        <v>1997</v>
      </c>
      <c r="B51" s="12">
        <v>1.7</v>
      </c>
      <c r="C51" s="15">
        <v>7.26</v>
      </c>
      <c r="D51" s="4"/>
      <c r="E51" s="4"/>
      <c r="F51" s="4"/>
    </row>
    <row r="52" spans="1:6" ht="12.75">
      <c r="A52">
        <f t="shared" si="0"/>
        <v>1998</v>
      </c>
      <c r="B52" s="12">
        <v>1.1</v>
      </c>
      <c r="C52" s="15">
        <v>6.53</v>
      </c>
      <c r="D52" s="4"/>
      <c r="E52" s="4"/>
      <c r="F52" s="4"/>
    </row>
    <row r="53" spans="1:6" ht="12.75">
      <c r="A53">
        <f t="shared" si="0"/>
        <v>1999</v>
      </c>
      <c r="B53" s="12">
        <v>1.4</v>
      </c>
      <c r="C53" s="15">
        <v>7.04</v>
      </c>
      <c r="D53" s="4">
        <f>AVERAGE(B44:B53)</f>
        <v>2.2199999999999998</v>
      </c>
      <c r="E53" s="4">
        <f>AVERAGE(C44:C53)</f>
        <v>7.720000000000001</v>
      </c>
      <c r="F53" s="4">
        <f>E53-D53</f>
        <v>5.500000000000001</v>
      </c>
    </row>
    <row r="54" spans="1:6" ht="12.75">
      <c r="A54">
        <f t="shared" si="0"/>
        <v>2000</v>
      </c>
      <c r="B54" s="12">
        <v>2.2</v>
      </c>
      <c r="C54" s="15">
        <v>7.62</v>
      </c>
      <c r="D54" s="4"/>
      <c r="E54" s="4"/>
      <c r="F54" s="4"/>
    </row>
    <row r="55" spans="1:6" ht="12.75">
      <c r="A55">
        <f t="shared" si="0"/>
        <v>2001</v>
      </c>
      <c r="B55" s="12">
        <v>2.4</v>
      </c>
      <c r="C55" s="15">
        <v>7.08</v>
      </c>
      <c r="D55" s="4"/>
      <c r="E55" s="4"/>
      <c r="F55" s="4"/>
    </row>
    <row r="56" spans="1:6" ht="12.75">
      <c r="A56">
        <f t="shared" si="0"/>
        <v>2002</v>
      </c>
      <c r="B56" s="12">
        <v>1.5</v>
      </c>
      <c r="C56" s="15">
        <v>6.49</v>
      </c>
      <c r="D56" s="4">
        <f>AVERAGE(B54:B56)</f>
        <v>2.033333333333333</v>
      </c>
      <c r="E56" s="4">
        <f>AVERAGE(C54:C56)</f>
        <v>7.063333333333333</v>
      </c>
      <c r="F56" s="4">
        <f>E56-D56</f>
        <v>5.029999999999999</v>
      </c>
    </row>
    <row r="57" spans="3:6" ht="12.75">
      <c r="C57" s="15"/>
      <c r="D57" s="4">
        <f>AVERAGE(B14:B56)</f>
        <v>3.846511627906977</v>
      </c>
      <c r="E57" s="4">
        <f>AVERAGE(C14:C56)</f>
        <v>8.003720930232555</v>
      </c>
      <c r="F57" s="4">
        <f>E57-D57</f>
        <v>4.157209302325578</v>
      </c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4:6" ht="12.75">
      <c r="D64" s="4"/>
      <c r="E64" s="4"/>
      <c r="F64" s="4"/>
    </row>
  </sheetData>
  <printOptions/>
  <pageMargins left="0.75" right="0.75" top="1" bottom="1" header="0.5" footer="0.5"/>
  <pageSetup horizontalDpi="1200" verticalDpi="1200" orientation="portrait" r:id="rId1"/>
  <ignoredErrors>
    <ignoredError sqref="D23:E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E37" sqref="E37"/>
    </sheetView>
  </sheetViews>
  <sheetFormatPr defaultColWidth="9.140625" defaultRowHeight="12.75"/>
  <cols>
    <col min="4" max="4" width="9.140625" style="1" customWidth="1"/>
    <col min="6" max="6" width="9.57421875" style="0" bestFit="1" customWidth="1"/>
  </cols>
  <sheetData>
    <row r="1" spans="2:10" ht="12.75">
      <c r="B1" t="s">
        <v>57</v>
      </c>
      <c r="C1" t="s">
        <v>58</v>
      </c>
      <c r="D1" s="1" t="s">
        <v>56</v>
      </c>
      <c r="F1" t="s">
        <v>61</v>
      </c>
      <c r="H1" t="s">
        <v>60</v>
      </c>
      <c r="J1" t="s">
        <v>22</v>
      </c>
    </row>
    <row r="2" spans="1:10" ht="12.75">
      <c r="A2">
        <v>1959</v>
      </c>
      <c r="B2" s="16" t="s">
        <v>52</v>
      </c>
      <c r="C2">
        <v>40.3</v>
      </c>
      <c r="D2" s="1">
        <f>B$7/C$7*C2</f>
        <v>38.02818627450981</v>
      </c>
      <c r="F2" s="3">
        <f>D2*52</f>
        <v>1977.46568627451</v>
      </c>
      <c r="H2" s="9">
        <v>64630</v>
      </c>
      <c r="J2">
        <f>H2*F2/1000000</f>
        <v>127.80360730392158</v>
      </c>
    </row>
    <row r="3" spans="1:10" ht="12.75">
      <c r="A3">
        <f>A2+1</f>
        <v>1960</v>
      </c>
      <c r="B3" s="16" t="s">
        <v>52</v>
      </c>
      <c r="C3">
        <v>39.8</v>
      </c>
      <c r="D3" s="1">
        <f>B$7/C$7*C3</f>
        <v>37.556372549019606</v>
      </c>
      <c r="F3" s="3">
        <f aca="true" t="shared" si="0" ref="F3:F46">D3*52</f>
        <v>1952.9313725490194</v>
      </c>
      <c r="H3" s="9">
        <v>65778</v>
      </c>
      <c r="J3">
        <f aca="true" t="shared" si="1" ref="J3:J45">H3*F3/1000000</f>
        <v>128.45991982352942</v>
      </c>
    </row>
    <row r="4" spans="1:10" ht="12.75">
      <c r="A4">
        <f aca="true" t="shared" si="2" ref="A4:A46">A3+1</f>
        <v>1961</v>
      </c>
      <c r="B4" s="16" t="s">
        <v>52</v>
      </c>
      <c r="C4">
        <v>39.9</v>
      </c>
      <c r="D4" s="1">
        <f>B$7/C$7*C4</f>
        <v>37.65073529411765</v>
      </c>
      <c r="F4" s="3">
        <f t="shared" si="0"/>
        <v>1957.838235294118</v>
      </c>
      <c r="H4" s="9">
        <v>65746</v>
      </c>
      <c r="J4">
        <f t="shared" si="1"/>
        <v>128.7200326176471</v>
      </c>
    </row>
    <row r="5" spans="1:10" ht="12.75">
      <c r="A5">
        <f t="shared" si="2"/>
        <v>1962</v>
      </c>
      <c r="B5" s="16" t="s">
        <v>52</v>
      </c>
      <c r="C5">
        <v>40.5</v>
      </c>
      <c r="D5" s="1">
        <f>B$7/C$7*C5</f>
        <v>38.216911764705884</v>
      </c>
      <c r="F5" s="3">
        <f t="shared" si="0"/>
        <v>1987.2794117647059</v>
      </c>
      <c r="H5" s="9">
        <v>66702</v>
      </c>
      <c r="J5">
        <f t="shared" si="1"/>
        <v>132.5555113235294</v>
      </c>
    </row>
    <row r="6" spans="1:10" ht="12.75">
      <c r="A6">
        <f t="shared" si="2"/>
        <v>1963</v>
      </c>
      <c r="B6" s="16" t="s">
        <v>52</v>
      </c>
      <c r="C6">
        <v>40.6</v>
      </c>
      <c r="D6" s="1">
        <f>B$7/C$7*C6</f>
        <v>38.31127450980393</v>
      </c>
      <c r="F6" s="3">
        <f t="shared" si="0"/>
        <v>1992.1862745098044</v>
      </c>
      <c r="H6" s="9">
        <v>67762</v>
      </c>
      <c r="J6">
        <f t="shared" si="1"/>
        <v>134.99452633333337</v>
      </c>
    </row>
    <row r="7" spans="1:10" ht="12.75">
      <c r="A7">
        <f t="shared" si="2"/>
        <v>1964</v>
      </c>
      <c r="B7">
        <v>38.5</v>
      </c>
      <c r="C7">
        <v>40.8</v>
      </c>
      <c r="D7" s="1">
        <f>B7</f>
        <v>38.5</v>
      </c>
      <c r="F7" s="3">
        <f t="shared" si="0"/>
        <v>2002</v>
      </c>
      <c r="H7" s="9">
        <v>69305</v>
      </c>
      <c r="J7">
        <f t="shared" si="1"/>
        <v>138.74861</v>
      </c>
    </row>
    <row r="8" spans="1:10" ht="12.75">
      <c r="A8">
        <f t="shared" si="2"/>
        <v>1965</v>
      </c>
      <c r="B8">
        <v>38.6</v>
      </c>
      <c r="C8">
        <v>41.2</v>
      </c>
      <c r="D8" s="1">
        <f aca="true" t="shared" si="3" ref="D8:D46">B8</f>
        <v>38.6</v>
      </c>
      <c r="F8" s="3">
        <f t="shared" si="0"/>
        <v>2007.2</v>
      </c>
      <c r="H8" s="9">
        <v>71088</v>
      </c>
      <c r="J8">
        <f t="shared" si="1"/>
        <v>142.6878336</v>
      </c>
    </row>
    <row r="9" spans="1:10" ht="12.75">
      <c r="A9">
        <f t="shared" si="2"/>
        <v>1966</v>
      </c>
      <c r="B9">
        <v>38.5</v>
      </c>
      <c r="C9">
        <v>41.4</v>
      </c>
      <c r="D9" s="1">
        <f t="shared" si="3"/>
        <v>38.5</v>
      </c>
      <c r="F9" s="3">
        <f t="shared" si="0"/>
        <v>2002</v>
      </c>
      <c r="H9" s="9">
        <v>72895</v>
      </c>
      <c r="J9">
        <f t="shared" si="1"/>
        <v>145.93579</v>
      </c>
    </row>
    <row r="10" spans="1:10" ht="12.75">
      <c r="A10">
        <f t="shared" si="2"/>
        <v>1967</v>
      </c>
      <c r="B10">
        <v>37.9</v>
      </c>
      <c r="C10">
        <v>40.6</v>
      </c>
      <c r="D10" s="1">
        <f t="shared" si="3"/>
        <v>37.9</v>
      </c>
      <c r="F10" s="3">
        <f t="shared" si="0"/>
        <v>1970.8</v>
      </c>
      <c r="H10" s="9">
        <v>74372</v>
      </c>
      <c r="J10">
        <f t="shared" si="1"/>
        <v>146.5723376</v>
      </c>
    </row>
    <row r="11" spans="1:10" ht="12.75">
      <c r="A11">
        <f t="shared" si="2"/>
        <v>1968</v>
      </c>
      <c r="B11">
        <v>37.7</v>
      </c>
      <c r="C11">
        <v>40.7</v>
      </c>
      <c r="D11" s="1">
        <f t="shared" si="3"/>
        <v>37.7</v>
      </c>
      <c r="F11" s="3">
        <f t="shared" si="0"/>
        <v>1960.4</v>
      </c>
      <c r="H11" s="9">
        <v>75920</v>
      </c>
      <c r="J11">
        <f t="shared" si="1"/>
        <v>148.833568</v>
      </c>
    </row>
    <row r="12" spans="1:10" ht="12.75">
      <c r="A12">
        <f t="shared" si="2"/>
        <v>1969</v>
      </c>
      <c r="B12">
        <v>37.5</v>
      </c>
      <c r="C12">
        <v>40.6</v>
      </c>
      <c r="D12" s="1">
        <f t="shared" si="3"/>
        <v>37.5</v>
      </c>
      <c r="F12" s="3">
        <f t="shared" si="0"/>
        <v>1950</v>
      </c>
      <c r="H12" s="9">
        <v>77902</v>
      </c>
      <c r="J12">
        <f t="shared" si="1"/>
        <v>151.9089</v>
      </c>
    </row>
    <row r="13" spans="1:10" ht="12.75">
      <c r="A13">
        <f t="shared" si="2"/>
        <v>1970</v>
      </c>
      <c r="B13">
        <v>37</v>
      </c>
      <c r="C13">
        <v>39.8</v>
      </c>
      <c r="D13" s="1">
        <f t="shared" si="3"/>
        <v>37</v>
      </c>
      <c r="F13" s="3">
        <f t="shared" si="0"/>
        <v>1924</v>
      </c>
      <c r="H13" s="9">
        <v>78678</v>
      </c>
      <c r="J13">
        <f t="shared" si="1"/>
        <v>151.376472</v>
      </c>
    </row>
    <row r="14" spans="1:10" ht="12.75">
      <c r="A14">
        <f t="shared" si="2"/>
        <v>1971</v>
      </c>
      <c r="B14">
        <v>36.8</v>
      </c>
      <c r="C14">
        <v>39.9</v>
      </c>
      <c r="D14" s="1">
        <f t="shared" si="3"/>
        <v>36.8</v>
      </c>
      <c r="F14" s="3">
        <f t="shared" si="0"/>
        <v>1913.6</v>
      </c>
      <c r="H14" s="9">
        <v>79367</v>
      </c>
      <c r="J14">
        <f t="shared" si="1"/>
        <v>151.87669119999998</v>
      </c>
    </row>
    <row r="15" spans="1:10" ht="12.75">
      <c r="A15">
        <f t="shared" si="2"/>
        <v>1972</v>
      </c>
      <c r="B15">
        <v>36.9</v>
      </c>
      <c r="C15">
        <v>40.6</v>
      </c>
      <c r="D15" s="1">
        <f t="shared" si="3"/>
        <v>36.9</v>
      </c>
      <c r="F15" s="3">
        <f t="shared" si="0"/>
        <v>1918.8</v>
      </c>
      <c r="H15" s="9">
        <v>82153</v>
      </c>
      <c r="J15">
        <f t="shared" si="1"/>
        <v>157.6351764</v>
      </c>
    </row>
    <row r="16" spans="1:10" ht="12.75">
      <c r="A16">
        <f t="shared" si="2"/>
        <v>1973</v>
      </c>
      <c r="B16">
        <v>36.9</v>
      </c>
      <c r="C16">
        <v>40.7</v>
      </c>
      <c r="D16" s="1">
        <f t="shared" si="3"/>
        <v>36.9</v>
      </c>
      <c r="F16" s="3">
        <f t="shared" si="0"/>
        <v>1918.8</v>
      </c>
      <c r="H16" s="9">
        <v>85064</v>
      </c>
      <c r="J16">
        <f t="shared" si="1"/>
        <v>163.22080319999998</v>
      </c>
    </row>
    <row r="17" spans="1:10" ht="12.75">
      <c r="A17">
        <f t="shared" si="2"/>
        <v>1974</v>
      </c>
      <c r="B17">
        <v>36.4</v>
      </c>
      <c r="C17">
        <v>40</v>
      </c>
      <c r="D17" s="1">
        <f t="shared" si="3"/>
        <v>36.4</v>
      </c>
      <c r="F17" s="3">
        <f t="shared" si="0"/>
        <v>1892.8</v>
      </c>
      <c r="H17" s="9">
        <v>86794</v>
      </c>
      <c r="J17">
        <f t="shared" si="1"/>
        <v>164.28368319999998</v>
      </c>
    </row>
    <row r="18" spans="1:10" ht="12.75">
      <c r="A18">
        <f t="shared" si="2"/>
        <v>1975</v>
      </c>
      <c r="B18">
        <v>36</v>
      </c>
      <c r="C18">
        <v>39.5</v>
      </c>
      <c r="D18" s="1">
        <f t="shared" si="3"/>
        <v>36</v>
      </c>
      <c r="F18" s="3">
        <f t="shared" si="0"/>
        <v>1872</v>
      </c>
      <c r="H18" s="9">
        <v>85846</v>
      </c>
      <c r="J18">
        <f t="shared" si="1"/>
        <v>160.703712</v>
      </c>
    </row>
    <row r="19" spans="1:10" ht="12.75">
      <c r="A19">
        <f t="shared" si="2"/>
        <v>1976</v>
      </c>
      <c r="B19">
        <v>36.1</v>
      </c>
      <c r="C19">
        <v>40.1</v>
      </c>
      <c r="D19" s="1">
        <f t="shared" si="3"/>
        <v>36.1</v>
      </c>
      <c r="F19" s="3">
        <f t="shared" si="0"/>
        <v>1877.2</v>
      </c>
      <c r="H19" s="9">
        <v>88752</v>
      </c>
      <c r="J19">
        <f t="shared" si="1"/>
        <v>166.6052544</v>
      </c>
    </row>
    <row r="20" spans="1:10" ht="12.75">
      <c r="A20">
        <f t="shared" si="2"/>
        <v>1977</v>
      </c>
      <c r="B20">
        <v>35.9</v>
      </c>
      <c r="C20">
        <v>40.3</v>
      </c>
      <c r="D20" s="1">
        <f t="shared" si="3"/>
        <v>35.9</v>
      </c>
      <c r="F20" s="3">
        <f t="shared" si="0"/>
        <v>1866.8</v>
      </c>
      <c r="H20" s="9">
        <v>92017</v>
      </c>
      <c r="J20">
        <f t="shared" si="1"/>
        <v>171.7773356</v>
      </c>
    </row>
    <row r="21" spans="1:10" ht="12.75">
      <c r="A21">
        <f t="shared" si="2"/>
        <v>1978</v>
      </c>
      <c r="B21">
        <v>35.8</v>
      </c>
      <c r="C21">
        <v>40.4</v>
      </c>
      <c r="D21" s="1">
        <f t="shared" si="3"/>
        <v>35.8</v>
      </c>
      <c r="F21" s="3">
        <f t="shared" si="0"/>
        <v>1861.6</v>
      </c>
      <c r="H21" s="9">
        <v>96048</v>
      </c>
      <c r="J21">
        <f t="shared" si="1"/>
        <v>178.80295679999998</v>
      </c>
    </row>
    <row r="22" spans="1:10" ht="12.75">
      <c r="A22">
        <f t="shared" si="2"/>
        <v>1979</v>
      </c>
      <c r="B22">
        <v>35.6</v>
      </c>
      <c r="C22">
        <v>40.2</v>
      </c>
      <c r="D22" s="1">
        <f t="shared" si="3"/>
        <v>35.6</v>
      </c>
      <c r="F22" s="3">
        <f t="shared" si="0"/>
        <v>1851.2</v>
      </c>
      <c r="H22" s="9">
        <v>98824</v>
      </c>
      <c r="J22">
        <f t="shared" si="1"/>
        <v>182.94298880000002</v>
      </c>
    </row>
    <row r="23" spans="1:10" ht="12.75">
      <c r="A23">
        <f t="shared" si="2"/>
        <v>1980</v>
      </c>
      <c r="B23">
        <v>35.2</v>
      </c>
      <c r="C23">
        <v>39.7</v>
      </c>
      <c r="D23" s="1">
        <f t="shared" si="3"/>
        <v>35.2</v>
      </c>
      <c r="F23" s="3">
        <f t="shared" si="0"/>
        <v>1830.4</v>
      </c>
      <c r="H23" s="9">
        <v>99303</v>
      </c>
      <c r="J23">
        <f t="shared" si="1"/>
        <v>181.7642112</v>
      </c>
    </row>
    <row r="24" spans="1:10" ht="12.75">
      <c r="A24">
        <f t="shared" si="2"/>
        <v>1981</v>
      </c>
      <c r="B24">
        <v>35.2</v>
      </c>
      <c r="C24">
        <v>39.8</v>
      </c>
      <c r="D24" s="1">
        <f t="shared" si="3"/>
        <v>35.2</v>
      </c>
      <c r="F24" s="3">
        <f t="shared" si="0"/>
        <v>1830.4</v>
      </c>
      <c r="H24" s="9">
        <v>100397</v>
      </c>
      <c r="J24">
        <f t="shared" si="1"/>
        <v>183.76666880000002</v>
      </c>
    </row>
    <row r="25" spans="1:10" ht="12.75">
      <c r="A25">
        <f t="shared" si="2"/>
        <v>1982</v>
      </c>
      <c r="B25">
        <v>34.7</v>
      </c>
      <c r="C25">
        <v>38.9</v>
      </c>
      <c r="D25" s="1">
        <f t="shared" si="3"/>
        <v>34.7</v>
      </c>
      <c r="F25" s="3">
        <f t="shared" si="0"/>
        <v>1804.4</v>
      </c>
      <c r="H25" s="9">
        <v>99526</v>
      </c>
      <c r="J25">
        <f t="shared" si="1"/>
        <v>179.5847144</v>
      </c>
    </row>
    <row r="26" spans="1:10" ht="12.75">
      <c r="A26">
        <f t="shared" si="2"/>
        <v>1983</v>
      </c>
      <c r="B26">
        <v>34.9</v>
      </c>
      <c r="C26">
        <v>40.1</v>
      </c>
      <c r="D26" s="1">
        <f t="shared" si="3"/>
        <v>34.9</v>
      </c>
      <c r="F26" s="3">
        <f t="shared" si="0"/>
        <v>1814.8</v>
      </c>
      <c r="H26" s="9">
        <v>100834</v>
      </c>
      <c r="J26">
        <f t="shared" si="1"/>
        <v>182.99354319999998</v>
      </c>
    </row>
    <row r="27" spans="1:10" ht="12.75">
      <c r="A27">
        <f t="shared" si="2"/>
        <v>1984</v>
      </c>
      <c r="B27">
        <v>35.1</v>
      </c>
      <c r="C27">
        <v>40.7</v>
      </c>
      <c r="D27" s="1">
        <f t="shared" si="3"/>
        <v>35.1</v>
      </c>
      <c r="F27" s="3">
        <f t="shared" si="0"/>
        <v>1825.2</v>
      </c>
      <c r="H27" s="9">
        <v>105005</v>
      </c>
      <c r="J27">
        <f t="shared" si="1"/>
        <v>191.655126</v>
      </c>
    </row>
    <row r="28" spans="1:10" ht="12.75">
      <c r="A28">
        <f t="shared" si="2"/>
        <v>1985</v>
      </c>
      <c r="B28">
        <v>34.9</v>
      </c>
      <c r="C28">
        <v>40.5</v>
      </c>
      <c r="D28" s="1">
        <f t="shared" si="3"/>
        <v>34.9</v>
      </c>
      <c r="F28" s="3">
        <f t="shared" si="0"/>
        <v>1814.8</v>
      </c>
      <c r="H28" s="9">
        <v>107150</v>
      </c>
      <c r="J28">
        <f t="shared" si="1"/>
        <v>194.45582</v>
      </c>
    </row>
    <row r="29" spans="1:10" ht="12.75">
      <c r="A29">
        <f t="shared" si="2"/>
        <v>1986</v>
      </c>
      <c r="B29">
        <v>34.7</v>
      </c>
      <c r="C29">
        <v>40.7</v>
      </c>
      <c r="D29" s="1">
        <f t="shared" si="3"/>
        <v>34.7</v>
      </c>
      <c r="F29" s="3">
        <f t="shared" si="0"/>
        <v>1804.4</v>
      </c>
      <c r="H29" s="9">
        <v>109597</v>
      </c>
      <c r="J29">
        <f t="shared" si="1"/>
        <v>197.7568268</v>
      </c>
    </row>
    <row r="30" spans="1:10" ht="12.75">
      <c r="A30">
        <f t="shared" si="2"/>
        <v>1987</v>
      </c>
      <c r="B30">
        <v>34.7</v>
      </c>
      <c r="C30">
        <v>40.9</v>
      </c>
      <c r="D30" s="1">
        <f t="shared" si="3"/>
        <v>34.7</v>
      </c>
      <c r="F30" s="3">
        <f t="shared" si="0"/>
        <v>1804.4</v>
      </c>
      <c r="H30" s="9">
        <v>112440</v>
      </c>
      <c r="J30">
        <f t="shared" si="1"/>
        <v>202.886736</v>
      </c>
    </row>
    <row r="31" spans="1:10" ht="12.75">
      <c r="A31">
        <f t="shared" si="2"/>
        <v>1988</v>
      </c>
      <c r="B31">
        <v>34.6</v>
      </c>
      <c r="C31">
        <v>41</v>
      </c>
      <c r="D31" s="1">
        <f t="shared" si="3"/>
        <v>34.6</v>
      </c>
      <c r="F31" s="3">
        <f t="shared" si="0"/>
        <v>1799.2</v>
      </c>
      <c r="H31" s="9">
        <v>114968</v>
      </c>
      <c r="J31">
        <f t="shared" si="1"/>
        <v>206.8504256</v>
      </c>
    </row>
    <row r="32" spans="1:10" ht="12.75">
      <c r="A32">
        <f t="shared" si="2"/>
        <v>1989</v>
      </c>
      <c r="B32">
        <v>34.5</v>
      </c>
      <c r="C32">
        <v>40.9</v>
      </c>
      <c r="D32" s="1">
        <f t="shared" si="3"/>
        <v>34.5</v>
      </c>
      <c r="F32" s="3">
        <f t="shared" si="0"/>
        <v>1794</v>
      </c>
      <c r="H32" s="9">
        <v>117342</v>
      </c>
      <c r="J32">
        <f t="shared" si="1"/>
        <v>210.511548</v>
      </c>
    </row>
    <row r="33" spans="1:10" ht="12.75">
      <c r="A33">
        <f t="shared" si="2"/>
        <v>1990</v>
      </c>
      <c r="B33">
        <v>34.3</v>
      </c>
      <c r="C33">
        <v>40.5</v>
      </c>
      <c r="D33" s="1">
        <f t="shared" si="3"/>
        <v>34.3</v>
      </c>
      <c r="F33" s="3">
        <f t="shared" si="0"/>
        <v>1783.6</v>
      </c>
      <c r="H33" s="9">
        <v>118793</v>
      </c>
      <c r="J33">
        <f t="shared" si="1"/>
        <v>211.8791948</v>
      </c>
    </row>
    <row r="34" spans="1:10" ht="12.75">
      <c r="A34">
        <f t="shared" si="2"/>
        <v>1991</v>
      </c>
      <c r="B34">
        <v>34.1</v>
      </c>
      <c r="C34">
        <v>40.4</v>
      </c>
      <c r="D34" s="1">
        <f t="shared" si="3"/>
        <v>34.1</v>
      </c>
      <c r="F34" s="3">
        <f t="shared" si="0"/>
        <v>1773.2</v>
      </c>
      <c r="H34" s="9">
        <v>117718</v>
      </c>
      <c r="J34">
        <f t="shared" si="1"/>
        <v>208.7375576</v>
      </c>
    </row>
    <row r="35" spans="1:10" ht="12.75">
      <c r="A35">
        <f t="shared" si="2"/>
        <v>1992</v>
      </c>
      <c r="B35">
        <v>34.2</v>
      </c>
      <c r="C35">
        <v>40.7</v>
      </c>
      <c r="D35" s="1">
        <f t="shared" si="3"/>
        <v>34.2</v>
      </c>
      <c r="F35" s="3">
        <f t="shared" si="0"/>
        <v>1778.4</v>
      </c>
      <c r="H35" s="9">
        <v>118492</v>
      </c>
      <c r="J35">
        <f t="shared" si="1"/>
        <v>210.7261728</v>
      </c>
    </row>
    <row r="36" spans="1:10" ht="12.75">
      <c r="A36">
        <f t="shared" si="2"/>
        <v>1993</v>
      </c>
      <c r="B36">
        <v>34.3</v>
      </c>
      <c r="C36">
        <v>41.1</v>
      </c>
      <c r="D36" s="1">
        <f t="shared" si="3"/>
        <v>34.3</v>
      </c>
      <c r="F36" s="3">
        <f t="shared" si="0"/>
        <v>1783.6</v>
      </c>
      <c r="H36" s="9">
        <v>120259</v>
      </c>
      <c r="J36">
        <f t="shared" si="1"/>
        <v>214.49395239999998</v>
      </c>
    </row>
    <row r="37" spans="1:10" ht="12.75">
      <c r="A37">
        <f t="shared" si="2"/>
        <v>1994</v>
      </c>
      <c r="B37">
        <v>34.5</v>
      </c>
      <c r="C37">
        <v>41.7</v>
      </c>
      <c r="D37" s="1">
        <f t="shared" si="3"/>
        <v>34.5</v>
      </c>
      <c r="F37" s="3">
        <f t="shared" si="0"/>
        <v>1794</v>
      </c>
      <c r="H37" s="9">
        <v>123060</v>
      </c>
      <c r="J37">
        <f t="shared" si="1"/>
        <v>220.76964</v>
      </c>
    </row>
    <row r="38" spans="1:10" ht="12.75">
      <c r="A38">
        <f t="shared" si="2"/>
        <v>1995</v>
      </c>
      <c r="B38">
        <v>34.3</v>
      </c>
      <c r="C38">
        <v>41.3</v>
      </c>
      <c r="D38" s="1">
        <f t="shared" si="3"/>
        <v>34.3</v>
      </c>
      <c r="F38" s="3">
        <f t="shared" si="0"/>
        <v>1783.6</v>
      </c>
      <c r="H38" s="9">
        <v>124900</v>
      </c>
      <c r="J38">
        <f t="shared" si="1"/>
        <v>222.77164</v>
      </c>
    </row>
    <row r="39" spans="1:10" ht="12.75">
      <c r="A39">
        <f t="shared" si="2"/>
        <v>1996</v>
      </c>
      <c r="B39">
        <v>34.3</v>
      </c>
      <c r="C39">
        <v>41.3</v>
      </c>
      <c r="D39" s="1">
        <f t="shared" si="3"/>
        <v>34.3</v>
      </c>
      <c r="F39" s="3">
        <f t="shared" si="0"/>
        <v>1783.6</v>
      </c>
      <c r="H39" s="9">
        <v>126708</v>
      </c>
      <c r="J39">
        <f t="shared" si="1"/>
        <v>225.99638879999998</v>
      </c>
    </row>
    <row r="40" spans="1:10" ht="12.75">
      <c r="A40">
        <f t="shared" si="2"/>
        <v>1997</v>
      </c>
      <c r="B40">
        <v>34.5</v>
      </c>
      <c r="C40">
        <v>41.7</v>
      </c>
      <c r="D40" s="1">
        <f t="shared" si="3"/>
        <v>34.5</v>
      </c>
      <c r="F40" s="3">
        <f t="shared" si="0"/>
        <v>1794</v>
      </c>
      <c r="H40" s="9">
        <v>129558</v>
      </c>
      <c r="J40">
        <f t="shared" si="1"/>
        <v>232.427052</v>
      </c>
    </row>
    <row r="41" spans="1:10" ht="12.75">
      <c r="A41">
        <f t="shared" si="2"/>
        <v>1998</v>
      </c>
      <c r="B41">
        <v>34.5</v>
      </c>
      <c r="C41">
        <v>41.4</v>
      </c>
      <c r="D41" s="1">
        <f t="shared" si="3"/>
        <v>34.5</v>
      </c>
      <c r="F41" s="3">
        <f t="shared" si="0"/>
        <v>1794</v>
      </c>
      <c r="H41" s="9">
        <v>131463</v>
      </c>
      <c r="J41">
        <f t="shared" si="1"/>
        <v>235.844622</v>
      </c>
    </row>
    <row r="42" spans="1:10" ht="12.75">
      <c r="A42">
        <f t="shared" si="2"/>
        <v>1999</v>
      </c>
      <c r="B42">
        <v>34.3</v>
      </c>
      <c r="C42">
        <v>41.4</v>
      </c>
      <c r="D42" s="1">
        <f t="shared" si="3"/>
        <v>34.3</v>
      </c>
      <c r="F42" s="3">
        <f t="shared" si="0"/>
        <v>1783.6</v>
      </c>
      <c r="H42" s="9">
        <v>133488</v>
      </c>
      <c r="J42">
        <f t="shared" si="1"/>
        <v>238.0891968</v>
      </c>
    </row>
    <row r="43" spans="1:10" ht="12.75">
      <c r="A43">
        <f t="shared" si="2"/>
        <v>2000</v>
      </c>
      <c r="B43">
        <v>34.3</v>
      </c>
      <c r="C43">
        <v>41.3</v>
      </c>
      <c r="D43" s="1">
        <f t="shared" si="3"/>
        <v>34.3</v>
      </c>
      <c r="F43" s="3">
        <f t="shared" si="0"/>
        <v>1783.6</v>
      </c>
      <c r="H43" s="9">
        <v>136891</v>
      </c>
      <c r="J43">
        <f t="shared" si="1"/>
        <v>244.15878759999998</v>
      </c>
    </row>
    <row r="44" spans="1:10" ht="12.75">
      <c r="A44">
        <f t="shared" si="2"/>
        <v>2001</v>
      </c>
      <c r="B44">
        <v>34</v>
      </c>
      <c r="C44">
        <v>40.3</v>
      </c>
      <c r="D44" s="1">
        <f t="shared" si="3"/>
        <v>34</v>
      </c>
      <c r="F44" s="3">
        <f t="shared" si="0"/>
        <v>1768</v>
      </c>
      <c r="H44" s="9">
        <v>136933</v>
      </c>
      <c r="J44">
        <f t="shared" si="1"/>
        <v>242.097544</v>
      </c>
    </row>
    <row r="45" spans="1:10" ht="12.75">
      <c r="A45">
        <f t="shared" si="2"/>
        <v>2002</v>
      </c>
      <c r="B45">
        <v>33.9</v>
      </c>
      <c r="C45">
        <v>40.5</v>
      </c>
      <c r="D45" s="1">
        <f t="shared" si="3"/>
        <v>33.9</v>
      </c>
      <c r="F45" s="3">
        <f t="shared" si="0"/>
        <v>1762.8</v>
      </c>
      <c r="H45" s="9">
        <v>136485</v>
      </c>
      <c r="J45">
        <f t="shared" si="1"/>
        <v>240.595758</v>
      </c>
    </row>
    <row r="46" spans="1:6" ht="12.75">
      <c r="A46">
        <f t="shared" si="2"/>
        <v>2003</v>
      </c>
      <c r="B46">
        <v>33.8</v>
      </c>
      <c r="C46">
        <v>40.4</v>
      </c>
      <c r="D46" s="1">
        <f t="shared" si="3"/>
        <v>33.8</v>
      </c>
      <c r="F46" s="3">
        <f t="shared" si="0"/>
        <v>1757.6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">
      <selection activeCell="A13" sqref="A13"/>
    </sheetView>
  </sheetViews>
  <sheetFormatPr defaultColWidth="9.140625" defaultRowHeight="12.75"/>
  <cols>
    <col min="4" max="4" width="11.00390625" style="0" customWidth="1"/>
    <col min="15" max="15" width="9.57421875" style="0" bestFit="1" customWidth="1"/>
    <col min="16" max="17" width="9.57421875" style="0" customWidth="1"/>
    <col min="18" max="18" width="9.57421875" style="0" bestFit="1" customWidth="1"/>
    <col min="19" max="19" width="9.28125" style="0" bestFit="1" customWidth="1"/>
    <col min="25" max="25" width="10.00390625" style="0" bestFit="1" customWidth="1"/>
  </cols>
  <sheetData>
    <row r="1" spans="2:29" ht="12.75">
      <c r="B1" t="s">
        <v>0</v>
      </c>
      <c r="C1" t="s">
        <v>22</v>
      </c>
      <c r="D1" t="s">
        <v>23</v>
      </c>
      <c r="E1" t="s">
        <v>24</v>
      </c>
      <c r="F1" t="s">
        <v>25</v>
      </c>
      <c r="G1" t="s">
        <v>1</v>
      </c>
      <c r="H1" t="s">
        <v>2</v>
      </c>
      <c r="I1" t="s">
        <v>37</v>
      </c>
      <c r="J1" t="s">
        <v>38</v>
      </c>
      <c r="K1" t="s">
        <v>36</v>
      </c>
      <c r="L1" t="s">
        <v>39</v>
      </c>
      <c r="M1" t="s">
        <v>3</v>
      </c>
      <c r="N1" t="s">
        <v>40</v>
      </c>
      <c r="O1" t="s">
        <v>10</v>
      </c>
      <c r="P1" t="s">
        <v>11</v>
      </c>
      <c r="Q1" t="s">
        <v>6</v>
      </c>
      <c r="R1" t="s">
        <v>5</v>
      </c>
      <c r="S1" t="s">
        <v>7</v>
      </c>
      <c r="T1" t="s">
        <v>8</v>
      </c>
      <c r="U1" t="s">
        <v>9</v>
      </c>
      <c r="V1" t="s">
        <v>63</v>
      </c>
      <c r="W1" t="s">
        <v>64</v>
      </c>
      <c r="X1" t="s">
        <v>59</v>
      </c>
      <c r="Y1" t="s">
        <v>22</v>
      </c>
      <c r="Z1" t="s">
        <v>65</v>
      </c>
      <c r="AA1" t="s">
        <v>66</v>
      </c>
      <c r="AB1" t="s">
        <v>67</v>
      </c>
      <c r="AC1" t="s">
        <v>68</v>
      </c>
    </row>
    <row r="2" spans="1:30" ht="12.75">
      <c r="A2">
        <v>1960</v>
      </c>
      <c r="B2" s="10">
        <v>2501.8</v>
      </c>
      <c r="C2" s="10">
        <v>128.45991982352942</v>
      </c>
      <c r="D2" s="17">
        <f>B2/C2</f>
        <v>19.47533521301293</v>
      </c>
      <c r="G2" s="10">
        <v>526.4</v>
      </c>
      <c r="H2" s="10">
        <v>50.8</v>
      </c>
      <c r="I2" s="10">
        <v>44.6</v>
      </c>
      <c r="J2" s="10">
        <v>1.1</v>
      </c>
      <c r="K2" s="10">
        <f>G2-H2-I2+J2</f>
        <v>432.09999999999997</v>
      </c>
      <c r="L2" s="10">
        <v>296.4</v>
      </c>
      <c r="M2" s="3">
        <f>L2/K2</f>
        <v>0.6859523258504976</v>
      </c>
      <c r="N2" s="4">
        <f>D2</f>
        <v>19.47533521301293</v>
      </c>
      <c r="O2">
        <v>78.9</v>
      </c>
      <c r="P2">
        <v>28.2</v>
      </c>
      <c r="Q2" s="1">
        <f>O2+P2</f>
        <v>107.10000000000001</v>
      </c>
      <c r="R2">
        <v>55.6</v>
      </c>
      <c r="S2" s="1">
        <f>Q2-R2</f>
        <v>51.50000000000001</v>
      </c>
      <c r="T2" s="3">
        <f>S2/G2</f>
        <v>0.09783434650455929</v>
      </c>
      <c r="U2" s="3">
        <f>R2/G2</f>
        <v>0.10562310030395138</v>
      </c>
      <c r="V2" s="2">
        <v>105160</v>
      </c>
      <c r="W2" s="1">
        <v>37.556372549019606</v>
      </c>
      <c r="X2" s="2">
        <v>65778</v>
      </c>
      <c r="Y2" s="1">
        <f>52*W2*X2/1000000</f>
        <v>128.45991982352942</v>
      </c>
      <c r="Z2" s="3">
        <f>(V2*52/10000-Y2)/Y2</f>
        <v>3.2568296847079248</v>
      </c>
      <c r="AA2" s="10">
        <f>G2-Q2</f>
        <v>419.29999999999995</v>
      </c>
      <c r="AB2" s="3">
        <f>AA2/G2</f>
        <v>0.7965425531914893</v>
      </c>
      <c r="AC2" s="3">
        <f>$M$8/AB2*Z2</f>
        <v>2.800636815294084</v>
      </c>
      <c r="AD2" s="3">
        <f>1/(1+AC2)</f>
        <v>0.26311380134400514</v>
      </c>
    </row>
    <row r="3" spans="1:30" ht="12.75">
      <c r="A3">
        <v>1970</v>
      </c>
      <c r="B3" s="10">
        <v>3771.9</v>
      </c>
      <c r="C3" s="10">
        <v>151.376472</v>
      </c>
      <c r="D3" s="17">
        <f>B3/C3</f>
        <v>24.917346468478932</v>
      </c>
      <c r="E3" s="3">
        <f>EXP((LN(D3)-LN(D2))/10)</f>
        <v>1.0249476521529948</v>
      </c>
      <c r="F3" s="3">
        <f>EXP((LN(C3)-LN(C2))/10)</f>
        <v>1.01655076908605</v>
      </c>
      <c r="G3" s="10">
        <v>1038.5</v>
      </c>
      <c r="H3" s="10">
        <v>78.4</v>
      </c>
      <c r="I3" s="10">
        <v>91.5</v>
      </c>
      <c r="J3" s="10">
        <v>4.8</v>
      </c>
      <c r="K3" s="10">
        <f>G3-H3-I3+J3</f>
        <v>873.4</v>
      </c>
      <c r="L3" s="10">
        <v>617.2</v>
      </c>
      <c r="M3" s="3">
        <f>L3/K3</f>
        <v>0.7066636134646211</v>
      </c>
      <c r="N3" s="4">
        <f>D3/E$8^10</f>
        <v>20.787220294590213</v>
      </c>
      <c r="O3">
        <v>152.4</v>
      </c>
      <c r="P3">
        <v>43.7</v>
      </c>
      <c r="Q3" s="1">
        <f>O3+P3</f>
        <v>196.10000000000002</v>
      </c>
      <c r="R3">
        <v>106.7</v>
      </c>
      <c r="S3" s="1">
        <f>Q3-R3</f>
        <v>89.40000000000002</v>
      </c>
      <c r="T3" s="3">
        <f>S3/G3</f>
        <v>0.08608570052961004</v>
      </c>
      <c r="U3" s="3">
        <f>R3/G3</f>
        <v>0.10274434280211844</v>
      </c>
      <c r="V3" s="2">
        <v>122963</v>
      </c>
      <c r="W3" s="1">
        <v>37</v>
      </c>
      <c r="X3" s="2">
        <v>78678</v>
      </c>
      <c r="Y3" s="1">
        <f>52*W3*X3/1000000</f>
        <v>151.376472</v>
      </c>
      <c r="Z3" s="3">
        <f>(V3*52/10000-Y3)/Y3</f>
        <v>3.2239562829816775</v>
      </c>
      <c r="AA3" s="10">
        <f>G3-Q3</f>
        <v>842.4</v>
      </c>
      <c r="AB3" s="3">
        <f>AA3/G3</f>
        <v>0.8111699566682715</v>
      </c>
      <c r="AC3" s="3">
        <f>$M$8/AB3*Z3</f>
        <v>2.722375415874184</v>
      </c>
      <c r="AD3" s="3">
        <f>1/(1+AC3)</f>
        <v>0.2686456599018652</v>
      </c>
    </row>
    <row r="4" spans="1:30" ht="12.75">
      <c r="A4">
        <v>1980</v>
      </c>
      <c r="B4" s="10">
        <v>5161.7</v>
      </c>
      <c r="C4" s="10">
        <v>181.7642112</v>
      </c>
      <c r="D4" s="17">
        <f>B4/C4</f>
        <v>28.397779551445602</v>
      </c>
      <c r="E4" s="3">
        <f>EXP((LN(D4)-LN(D3))/10)</f>
        <v>1.0131605224039926</v>
      </c>
      <c r="F4" s="3">
        <f>EXP((LN(C4)-LN(C3))/10)</f>
        <v>1.0184623988362478</v>
      </c>
      <c r="G4" s="10">
        <v>2789.5</v>
      </c>
      <c r="H4" s="10">
        <v>174.1</v>
      </c>
      <c r="I4" s="10">
        <v>200.7</v>
      </c>
      <c r="J4" s="10">
        <v>9.8</v>
      </c>
      <c r="K4" s="10">
        <f>G4-H4-I4+J4</f>
        <v>2424.5000000000005</v>
      </c>
      <c r="L4" s="10">
        <v>1651.8</v>
      </c>
      <c r="M4" s="3">
        <f>L4/K4</f>
        <v>0.681295112394308</v>
      </c>
      <c r="N4" s="4">
        <f>D4/E$8^20</f>
        <v>19.7639450909351</v>
      </c>
      <c r="O4">
        <v>479.3</v>
      </c>
      <c r="P4">
        <v>100.3</v>
      </c>
      <c r="Q4" s="1">
        <f>O4+P4</f>
        <v>579.6</v>
      </c>
      <c r="R4">
        <v>343</v>
      </c>
      <c r="S4" s="1">
        <f>Q4-R4</f>
        <v>236.60000000000002</v>
      </c>
      <c r="T4" s="3">
        <f>S4/G4</f>
        <v>0.0848180677540778</v>
      </c>
      <c r="U4" s="3">
        <f>R4/G4</f>
        <v>0.12296110414052698</v>
      </c>
      <c r="V4" s="2">
        <v>146731</v>
      </c>
      <c r="W4" s="1">
        <v>35.2</v>
      </c>
      <c r="X4" s="2">
        <v>99303</v>
      </c>
      <c r="Y4" s="1">
        <f>52*W4*X4/1000000</f>
        <v>181.7642112</v>
      </c>
      <c r="Z4" s="3">
        <f>(V4*52/10000-Y4)/Y4</f>
        <v>3.197752654181463</v>
      </c>
      <c r="AA4" s="10">
        <f>G4-Q4</f>
        <v>2209.9</v>
      </c>
      <c r="AB4" s="3">
        <f>AA4/G4</f>
        <v>0.7922208281053953</v>
      </c>
      <c r="AC4" s="3">
        <f>$M$8/AB4*Z4</f>
        <v>2.764835769061588</v>
      </c>
      <c r="AD4" s="3">
        <f>1/(1+AC4)</f>
        <v>0.2656158359463465</v>
      </c>
    </row>
    <row r="5" spans="1:30" ht="12.75">
      <c r="A5">
        <v>1990</v>
      </c>
      <c r="B5" s="10">
        <v>7112.5</v>
      </c>
      <c r="C5" s="10">
        <v>211.8791948</v>
      </c>
      <c r="D5" s="17">
        <f>B5/C5</f>
        <v>33.56865692600792</v>
      </c>
      <c r="E5" s="3">
        <f>EXP((LN(D5)-LN(D4))/10)</f>
        <v>1.0168688840049755</v>
      </c>
      <c r="F5" s="3">
        <f>EXP((LN(C5)-LN(C4))/10)</f>
        <v>1.015448713644648</v>
      </c>
      <c r="G5" s="10">
        <v>5803.1</v>
      </c>
      <c r="H5" s="10">
        <v>380.6</v>
      </c>
      <c r="I5" s="10">
        <v>425.5</v>
      </c>
      <c r="J5" s="10">
        <v>26.8</v>
      </c>
      <c r="K5" s="10">
        <f>G5-H5-I5+J5</f>
        <v>5023.8</v>
      </c>
      <c r="L5" s="10">
        <v>3338.2</v>
      </c>
      <c r="M5" s="3">
        <f>L5/K5</f>
        <v>0.6644770890560929</v>
      </c>
      <c r="N5" s="4">
        <f>D5/E$8^30</f>
        <v>19.490269678596242</v>
      </c>
      <c r="O5">
        <v>861</v>
      </c>
      <c r="P5">
        <v>215.7</v>
      </c>
      <c r="Q5" s="1">
        <f>O5+P5</f>
        <v>1076.7</v>
      </c>
      <c r="R5">
        <v>682.5</v>
      </c>
      <c r="S5" s="1">
        <f>Q5-R5</f>
        <v>394.20000000000005</v>
      </c>
      <c r="T5" s="3">
        <f>S5/G5</f>
        <v>0.06792921024969413</v>
      </c>
      <c r="U5" s="3">
        <f>R5/G5</f>
        <v>0.11760955351450086</v>
      </c>
      <c r="V5" s="2">
        <v>161396</v>
      </c>
      <c r="W5" s="1">
        <v>34.3</v>
      </c>
      <c r="X5" s="2">
        <v>118793</v>
      </c>
      <c r="Y5" s="1">
        <f>52*W5*X5/1000000</f>
        <v>211.8791948</v>
      </c>
      <c r="Z5" s="3">
        <f>(V5*52/10000-Y5)/Y5</f>
        <v>2.9610269464739343</v>
      </c>
      <c r="AA5" s="10">
        <f>G5-Q5</f>
        <v>4726.400000000001</v>
      </c>
      <c r="AB5" s="3">
        <f>AA5/G5</f>
        <v>0.814461236235805</v>
      </c>
      <c r="AC5" s="3">
        <f>$M$8/AB5*Z5</f>
        <v>2.490248389656632</v>
      </c>
      <c r="AD5" s="3">
        <f>1/(1+AC5)</f>
        <v>0.2865125596686771</v>
      </c>
    </row>
    <row r="6" spans="1:30" ht="12.75">
      <c r="A6">
        <v>2000</v>
      </c>
      <c r="B6" s="10">
        <v>9817</v>
      </c>
      <c r="C6" s="10">
        <v>244.15878759999998</v>
      </c>
      <c r="D6" s="17">
        <f>B6/C6</f>
        <v>40.20744080726259</v>
      </c>
      <c r="E6" s="3">
        <f>EXP((LN(D6)-LN(D5))/10)</f>
        <v>1.0182097387542979</v>
      </c>
      <c r="F6" s="3">
        <f>EXP((LN(C6)-LN(C5))/10)</f>
        <v>1.0142812672777168</v>
      </c>
      <c r="G6" s="10">
        <v>9817</v>
      </c>
      <c r="H6" s="10">
        <v>728.4</v>
      </c>
      <c r="I6" s="10">
        <v>708.9</v>
      </c>
      <c r="J6" s="10">
        <v>44.3</v>
      </c>
      <c r="K6" s="10">
        <f>G6-H6-I6+J6</f>
        <v>8424</v>
      </c>
      <c r="L6" s="10">
        <v>5782.7</v>
      </c>
      <c r="M6" s="3">
        <f>L6/K6</f>
        <v>0.6864553656220322</v>
      </c>
      <c r="N6" s="4">
        <f>D6/E$8^40</f>
        <v>19.47533521301288</v>
      </c>
      <c r="O6">
        <v>1735.5</v>
      </c>
      <c r="P6">
        <v>304.4</v>
      </c>
      <c r="Q6" s="1">
        <f>O6+P6</f>
        <v>2039.9</v>
      </c>
      <c r="R6">
        <v>1187.8</v>
      </c>
      <c r="S6" s="1">
        <f>Q6-R6</f>
        <v>852.1000000000001</v>
      </c>
      <c r="T6" s="3">
        <f>S6/G6</f>
        <v>0.08679841091983295</v>
      </c>
      <c r="U6" s="3">
        <f>R6/G6</f>
        <v>0.12099419374554345</v>
      </c>
      <c r="V6" s="2">
        <v>183034</v>
      </c>
      <c r="W6" s="1">
        <v>34.3</v>
      </c>
      <c r="X6" s="2">
        <v>136891</v>
      </c>
      <c r="Y6" s="1">
        <f>52*W6*X6/1000000</f>
        <v>244.15878759999998</v>
      </c>
      <c r="Z6" s="3">
        <f>(V6*52/10000-Y6)/Y6</f>
        <v>2.898187770981543</v>
      </c>
      <c r="AA6" s="10">
        <f>G6-Q6</f>
        <v>7777.1</v>
      </c>
      <c r="AB6" s="3">
        <f>AA6/G6</f>
        <v>0.7922073953346237</v>
      </c>
      <c r="AC6" s="3">
        <f>$M$8/AB6*Z6</f>
        <v>2.505868949518033</v>
      </c>
      <c r="AD6" s="3">
        <f>1/(1+AC6)</f>
        <v>0.28523598982143195</v>
      </c>
    </row>
    <row r="7" spans="5:14" ht="12.75">
      <c r="E7" s="3"/>
      <c r="F7" s="3"/>
      <c r="M7" s="3"/>
      <c r="N7" s="4"/>
    </row>
    <row r="8" spans="5:29" ht="12.75">
      <c r="E8" s="3">
        <f>EXP((LN(D6)-LN(D2))/40)</f>
        <v>1.0182877922166933</v>
      </c>
      <c r="F8" s="3">
        <f>EXP((LN(C6)-LN(C2))/40)</f>
        <v>1.0161846206329417</v>
      </c>
      <c r="M8" s="3">
        <f>AVERAGE(M2:M6)</f>
        <v>0.6849687012775104</v>
      </c>
      <c r="N8" s="4">
        <f>AVERAGE(N2:N6)</f>
        <v>19.798421098029472</v>
      </c>
      <c r="T8" s="3">
        <f>AVERAGE(T2:T6)</f>
        <v>0.08469314719155482</v>
      </c>
      <c r="U8" s="3">
        <f>AVERAGE(U2:U6)</f>
        <v>0.11398645890132822</v>
      </c>
      <c r="AC8" s="3"/>
    </row>
    <row r="9" spans="12:20" ht="12.75">
      <c r="L9" t="s">
        <v>4</v>
      </c>
      <c r="M9" s="3">
        <f>1-M8</f>
        <v>0.3150312987224896</v>
      </c>
      <c r="S9" t="s">
        <v>12</v>
      </c>
      <c r="T9" s="18">
        <f>T8*N8/F10</f>
        <v>48.22743899153501</v>
      </c>
    </row>
    <row r="10" spans="5:30" ht="12.75">
      <c r="E10" t="s">
        <v>26</v>
      </c>
      <c r="F10">
        <f>E8*F8-1</f>
        <v>0.03476839382887631</v>
      </c>
      <c r="S10" t="s">
        <v>13</v>
      </c>
      <c r="T10" s="3">
        <f>T9/N8</f>
        <v>2.4359234886834016</v>
      </c>
      <c r="AC10" t="s">
        <v>69</v>
      </c>
      <c r="AD10" s="3">
        <f>AVERAGE(AD2:AD6)</f>
        <v>0.27382476933646516</v>
      </c>
    </row>
    <row r="11" spans="19:20" ht="12.75">
      <c r="S11" t="s">
        <v>14</v>
      </c>
      <c r="T11" s="3">
        <f>U8/T10</f>
        <v>0.04679394054488019</v>
      </c>
    </row>
    <row r="12" spans="19:20" ht="12.75">
      <c r="S12" t="s">
        <v>15</v>
      </c>
      <c r="T12" s="3">
        <f>M9/T10</f>
        <v>0.12932725522210947</v>
      </c>
    </row>
    <row r="13" spans="1:20" ht="12.75">
      <c r="A13" t="s">
        <v>95</v>
      </c>
      <c r="S13" t="s">
        <v>16</v>
      </c>
      <c r="T13" s="3">
        <f>T12-T11</f>
        <v>0.08253331467722928</v>
      </c>
    </row>
    <row r="14" spans="1:20" ht="12.75">
      <c r="A14">
        <v>1960</v>
      </c>
      <c r="B14" s="12">
        <v>1.4</v>
      </c>
      <c r="C14" s="15">
        <v>4.41</v>
      </c>
      <c r="D14" s="4"/>
      <c r="E14" s="4"/>
      <c r="F14" s="4"/>
      <c r="S14" t="s">
        <v>17</v>
      </c>
      <c r="T14" s="3">
        <f>1/(1+T13)*(E8*F8)</f>
        <v>0.9558767197270093</v>
      </c>
    </row>
    <row r="15" spans="1:20" ht="12.75">
      <c r="A15">
        <f aca="true" t="shared" si="0" ref="A15:A56">A14+1</f>
        <v>1961</v>
      </c>
      <c r="B15" s="12">
        <v>1.1</v>
      </c>
      <c r="C15" s="15">
        <v>4.35</v>
      </c>
      <c r="D15" s="4"/>
      <c r="E15" s="4"/>
      <c r="F15" s="4"/>
      <c r="S15" t="s">
        <v>46</v>
      </c>
      <c r="T15" s="3">
        <f>N8/(T9^M9)</f>
        <v>5.839023176646869</v>
      </c>
    </row>
    <row r="16" spans="1:6" ht="12.75">
      <c r="A16">
        <f t="shared" si="0"/>
        <v>1962</v>
      </c>
      <c r="B16" s="12">
        <v>1.4</v>
      </c>
      <c r="C16" s="15">
        <v>4.33</v>
      </c>
      <c r="D16" s="4"/>
      <c r="E16" s="4"/>
      <c r="F16" s="4"/>
    </row>
    <row r="17" spans="1:6" ht="12.75">
      <c r="A17">
        <f t="shared" si="0"/>
        <v>1963</v>
      </c>
      <c r="B17" s="12">
        <v>1.1</v>
      </c>
      <c r="C17" s="15">
        <v>4.26</v>
      </c>
      <c r="D17" s="4"/>
      <c r="E17" s="4"/>
      <c r="F17" s="4"/>
    </row>
    <row r="18" spans="1:6" ht="12.75">
      <c r="A18">
        <f t="shared" si="0"/>
        <v>1964</v>
      </c>
      <c r="B18" s="12">
        <v>1.5</v>
      </c>
      <c r="C18" s="15">
        <v>4.4</v>
      </c>
      <c r="D18" s="4"/>
      <c r="E18" s="4"/>
      <c r="F18" s="4"/>
    </row>
    <row r="19" spans="1:6" ht="12.75">
      <c r="A19">
        <f t="shared" si="0"/>
        <v>1965</v>
      </c>
      <c r="B19" s="12">
        <v>1.8</v>
      </c>
      <c r="C19" s="15">
        <v>4.49</v>
      </c>
      <c r="D19" s="4"/>
      <c r="E19" s="4"/>
      <c r="F19" s="4"/>
    </row>
    <row r="20" spans="1:6" ht="12.75">
      <c r="A20">
        <f t="shared" si="0"/>
        <v>1966</v>
      </c>
      <c r="B20" s="12">
        <v>2.8</v>
      </c>
      <c r="C20" s="15">
        <v>5.13</v>
      </c>
      <c r="D20" s="4"/>
      <c r="E20" s="4"/>
      <c r="F20" s="4"/>
    </row>
    <row r="21" spans="1:6" ht="12.75">
      <c r="A21">
        <f t="shared" si="0"/>
        <v>1967</v>
      </c>
      <c r="B21" s="12">
        <v>3.1</v>
      </c>
      <c r="C21" s="15">
        <v>5.51</v>
      </c>
      <c r="D21" s="4"/>
      <c r="E21" s="4"/>
      <c r="F21" s="4"/>
    </row>
    <row r="22" spans="1:6" ht="12.75">
      <c r="A22">
        <f t="shared" si="0"/>
        <v>1968</v>
      </c>
      <c r="B22" s="12">
        <v>4.3</v>
      </c>
      <c r="C22" s="15">
        <v>6.18</v>
      </c>
      <c r="D22" s="4"/>
      <c r="E22" s="4"/>
      <c r="F22" s="4"/>
    </row>
    <row r="23" spans="1:6" ht="12.75">
      <c r="A23">
        <f t="shared" si="0"/>
        <v>1969</v>
      </c>
      <c r="B23" s="12">
        <v>5</v>
      </c>
      <c r="C23" s="15">
        <v>7.03</v>
      </c>
      <c r="D23" s="4">
        <f>AVERAGE(B14:B23)</f>
        <v>2.35</v>
      </c>
      <c r="E23" s="4">
        <f>AVERAGE(C14:C23)</f>
        <v>5.009</v>
      </c>
      <c r="F23" s="4">
        <f>E23-D23</f>
        <v>2.6590000000000003</v>
      </c>
    </row>
    <row r="24" spans="1:6" ht="12.75">
      <c r="A24">
        <f t="shared" si="0"/>
        <v>1970</v>
      </c>
      <c r="B24" s="12">
        <v>5.3</v>
      </c>
      <c r="C24" s="15">
        <v>8.04</v>
      </c>
      <c r="D24" s="4"/>
      <c r="E24" s="4"/>
      <c r="F24" s="4"/>
    </row>
    <row r="25" spans="1:6" ht="12.75">
      <c r="A25">
        <f t="shared" si="0"/>
        <v>1971</v>
      </c>
      <c r="B25" s="12">
        <v>5</v>
      </c>
      <c r="C25" s="15">
        <v>7.39</v>
      </c>
      <c r="D25" s="4"/>
      <c r="E25" s="4"/>
      <c r="F25" s="4"/>
    </row>
    <row r="26" spans="1:6" ht="12.75">
      <c r="A26">
        <f t="shared" si="0"/>
        <v>1972</v>
      </c>
      <c r="B26" s="12">
        <v>4.3</v>
      </c>
      <c r="C26" s="15">
        <v>7.21</v>
      </c>
      <c r="D26" s="4"/>
      <c r="E26" s="4"/>
      <c r="F26" s="4"/>
    </row>
    <row r="27" spans="1:6" ht="12.75">
      <c r="A27">
        <f t="shared" si="0"/>
        <v>1973</v>
      </c>
      <c r="B27" s="12">
        <v>5.6</v>
      </c>
      <c r="C27" s="15">
        <v>7.44</v>
      </c>
      <c r="D27" s="4"/>
      <c r="E27" s="4"/>
      <c r="F27" s="4"/>
    </row>
    <row r="28" spans="1:6" ht="12.75">
      <c r="A28">
        <f t="shared" si="0"/>
        <v>1974</v>
      </c>
      <c r="B28" s="12">
        <v>9</v>
      </c>
      <c r="C28" s="15">
        <v>8.57</v>
      </c>
      <c r="D28" s="4"/>
      <c r="E28" s="4"/>
      <c r="F28" s="4"/>
    </row>
    <row r="29" spans="1:6" ht="12.75">
      <c r="A29">
        <f t="shared" si="0"/>
        <v>1975</v>
      </c>
      <c r="B29" s="12">
        <v>9.4</v>
      </c>
      <c r="C29" s="15">
        <v>8.83</v>
      </c>
      <c r="D29" s="4"/>
      <c r="E29" s="4"/>
      <c r="F29" s="4"/>
    </row>
    <row r="30" spans="1:6" ht="12.75">
      <c r="A30">
        <f t="shared" si="0"/>
        <v>1976</v>
      </c>
      <c r="B30" s="12">
        <v>5.8</v>
      </c>
      <c r="C30" s="15">
        <v>8.43</v>
      </c>
      <c r="D30" s="4"/>
      <c r="E30" s="4"/>
      <c r="F30" s="4"/>
    </row>
    <row r="31" spans="1:6" ht="12.75">
      <c r="A31">
        <f t="shared" si="0"/>
        <v>1977</v>
      </c>
      <c r="B31" s="12">
        <v>6.4</v>
      </c>
      <c r="C31" s="15">
        <v>8.02</v>
      </c>
      <c r="D31" s="4"/>
      <c r="E31" s="4"/>
      <c r="F31" s="4"/>
    </row>
    <row r="32" spans="1:6" ht="12.75">
      <c r="A32">
        <f t="shared" si="0"/>
        <v>1978</v>
      </c>
      <c r="B32" s="12">
        <v>7</v>
      </c>
      <c r="C32" s="15">
        <v>8.73</v>
      </c>
      <c r="D32" s="4"/>
      <c r="E32" s="4"/>
      <c r="F32" s="4"/>
    </row>
    <row r="33" spans="1:6" ht="12.75">
      <c r="A33">
        <f t="shared" si="0"/>
        <v>1979</v>
      </c>
      <c r="B33" s="12">
        <v>8.3</v>
      </c>
      <c r="C33" s="15">
        <v>9.63</v>
      </c>
      <c r="D33" s="4"/>
      <c r="E33" s="4"/>
      <c r="F33" s="4"/>
    </row>
    <row r="34" spans="1:6" ht="12.75">
      <c r="A34">
        <f t="shared" si="0"/>
        <v>1980</v>
      </c>
      <c r="B34" s="12">
        <v>9.1</v>
      </c>
      <c r="C34" s="15">
        <v>11.94</v>
      </c>
      <c r="D34" s="4">
        <f>AVERAGE(B25:B34)</f>
        <v>6.989999999999999</v>
      </c>
      <c r="E34" s="4">
        <f>AVERAGE(C25:C34)</f>
        <v>8.619</v>
      </c>
      <c r="F34" s="4">
        <f>E34-D34</f>
        <v>1.6290000000000004</v>
      </c>
    </row>
    <row r="35" spans="1:6" ht="12.75">
      <c r="A35">
        <f t="shared" si="0"/>
        <v>1981</v>
      </c>
      <c r="B35" s="12">
        <v>9.4</v>
      </c>
      <c r="C35" s="15">
        <v>14.17</v>
      </c>
      <c r="D35" s="4"/>
      <c r="E35" s="4"/>
      <c r="F35" s="4"/>
    </row>
    <row r="36" spans="1:6" ht="12.75">
      <c r="A36">
        <f t="shared" si="0"/>
        <v>1982</v>
      </c>
      <c r="B36" s="12">
        <v>6.1</v>
      </c>
      <c r="C36" s="15">
        <v>13.79</v>
      </c>
      <c r="D36" s="4"/>
      <c r="E36" s="4"/>
      <c r="F36" s="4"/>
    </row>
    <row r="37" spans="1:6" ht="12.75">
      <c r="A37">
        <f t="shared" si="0"/>
        <v>1983</v>
      </c>
      <c r="B37" s="12">
        <v>4</v>
      </c>
      <c r="C37" s="15">
        <v>12.04</v>
      </c>
      <c r="D37" s="4"/>
      <c r="E37" s="4"/>
      <c r="F37" s="4"/>
    </row>
    <row r="38" spans="1:6" ht="12.75">
      <c r="A38">
        <f t="shared" si="0"/>
        <v>1984</v>
      </c>
      <c r="B38" s="12">
        <v>3.8</v>
      </c>
      <c r="C38" s="15">
        <v>12.71</v>
      </c>
      <c r="D38" s="4"/>
      <c r="E38" s="4"/>
      <c r="F38" s="4"/>
    </row>
    <row r="39" spans="1:6" ht="12.75">
      <c r="A39">
        <f t="shared" si="0"/>
        <v>1985</v>
      </c>
      <c r="B39" s="12">
        <v>3</v>
      </c>
      <c r="C39" s="15">
        <v>11.37</v>
      </c>
      <c r="D39" s="4"/>
      <c r="E39" s="4"/>
      <c r="F39" s="4"/>
    </row>
    <row r="40" spans="1:6" ht="12.75">
      <c r="A40">
        <f t="shared" si="0"/>
        <v>1986</v>
      </c>
      <c r="B40" s="12">
        <v>2.2</v>
      </c>
      <c r="C40" s="15">
        <v>9.02</v>
      </c>
      <c r="D40" s="4"/>
      <c r="E40" s="4"/>
      <c r="F40" s="4"/>
    </row>
    <row r="41" spans="1:6" ht="12.75">
      <c r="A41">
        <f t="shared" si="0"/>
        <v>1987</v>
      </c>
      <c r="B41" s="12">
        <v>2.7</v>
      </c>
      <c r="C41" s="15">
        <v>9.38</v>
      </c>
      <c r="D41" s="4"/>
      <c r="E41" s="4"/>
      <c r="F41" s="4"/>
    </row>
    <row r="42" spans="1:6" ht="12.75">
      <c r="A42">
        <f t="shared" si="0"/>
        <v>1988</v>
      </c>
      <c r="B42" s="12">
        <v>3.4</v>
      </c>
      <c r="C42" s="15">
        <v>9.71</v>
      </c>
      <c r="D42" s="4"/>
      <c r="E42" s="4"/>
      <c r="F42" s="4"/>
    </row>
    <row r="43" spans="1:6" ht="12.75">
      <c r="A43">
        <f t="shared" si="0"/>
        <v>1989</v>
      </c>
      <c r="B43" s="12">
        <v>3.8</v>
      </c>
      <c r="C43" s="15">
        <v>9.26</v>
      </c>
      <c r="D43" s="4">
        <f>AVERAGE(B34:B43)</f>
        <v>4.75</v>
      </c>
      <c r="E43" s="4">
        <f>AVERAGE(C34:C43)</f>
        <v>11.339</v>
      </c>
      <c r="F43" s="4">
        <f>E43-D43</f>
        <v>6.589</v>
      </c>
    </row>
    <row r="44" spans="1:6" ht="12.75">
      <c r="A44">
        <f t="shared" si="0"/>
        <v>1990</v>
      </c>
      <c r="B44" s="12">
        <v>3.9</v>
      </c>
      <c r="C44" s="15">
        <v>9.32</v>
      </c>
      <c r="D44" s="4"/>
      <c r="E44" s="4"/>
      <c r="F44" s="4"/>
    </row>
    <row r="45" spans="1:6" ht="12.75">
      <c r="A45">
        <f t="shared" si="0"/>
        <v>1991</v>
      </c>
      <c r="B45" s="12">
        <v>3.5</v>
      </c>
      <c r="C45" s="15">
        <v>8.77</v>
      </c>
      <c r="D45" s="4"/>
      <c r="E45" s="4"/>
      <c r="F45" s="4"/>
    </row>
    <row r="46" spans="1:6" ht="12.75">
      <c r="A46">
        <f t="shared" si="0"/>
        <v>1992</v>
      </c>
      <c r="B46" s="12">
        <v>2.3</v>
      </c>
      <c r="C46" s="15">
        <v>8.14</v>
      </c>
      <c r="D46" s="4"/>
      <c r="E46" s="4"/>
      <c r="F46" s="4"/>
    </row>
    <row r="47" spans="1:6" ht="12.75">
      <c r="A47">
        <f t="shared" si="0"/>
        <v>1993</v>
      </c>
      <c r="B47" s="12">
        <v>2.3</v>
      </c>
      <c r="C47" s="15">
        <v>7.22</v>
      </c>
      <c r="D47" s="4"/>
      <c r="E47" s="4"/>
      <c r="F47" s="4"/>
    </row>
    <row r="48" spans="1:6" ht="12.75">
      <c r="A48">
        <f t="shared" si="0"/>
        <v>1994</v>
      </c>
      <c r="B48" s="12">
        <v>2.1</v>
      </c>
      <c r="C48" s="15">
        <v>7.96</v>
      </c>
      <c r="D48" s="4"/>
      <c r="E48" s="4"/>
      <c r="F48" s="4"/>
    </row>
    <row r="49" spans="1:6" ht="12.75">
      <c r="A49">
        <f t="shared" si="0"/>
        <v>1995</v>
      </c>
      <c r="B49" s="12">
        <v>2</v>
      </c>
      <c r="C49" s="15">
        <v>7.59</v>
      </c>
      <c r="D49" s="4"/>
      <c r="E49" s="4"/>
      <c r="F49" s="4"/>
    </row>
    <row r="50" spans="1:6" ht="12.75">
      <c r="A50">
        <f t="shared" si="0"/>
        <v>1996</v>
      </c>
      <c r="B50" s="12">
        <v>1.9</v>
      </c>
      <c r="C50" s="15">
        <v>7.37</v>
      </c>
      <c r="D50" s="4"/>
      <c r="E50" s="4"/>
      <c r="F50" s="4"/>
    </row>
    <row r="51" spans="1:6" ht="12.75">
      <c r="A51">
        <f t="shared" si="0"/>
        <v>1997</v>
      </c>
      <c r="B51" s="12">
        <v>1.7</v>
      </c>
      <c r="C51" s="15">
        <v>7.26</v>
      </c>
      <c r="D51" s="4"/>
      <c r="E51" s="4"/>
      <c r="F51" s="4"/>
    </row>
    <row r="52" spans="1:6" ht="12.75">
      <c r="A52">
        <f t="shared" si="0"/>
        <v>1998</v>
      </c>
      <c r="B52" s="12">
        <v>1.1</v>
      </c>
      <c r="C52" s="15">
        <v>6.53</v>
      </c>
      <c r="D52" s="4"/>
      <c r="E52" s="4"/>
      <c r="F52" s="4"/>
    </row>
    <row r="53" spans="1:6" ht="12.75">
      <c r="A53">
        <f t="shared" si="0"/>
        <v>1999</v>
      </c>
      <c r="B53" s="12">
        <v>1.4</v>
      </c>
      <c r="C53" s="15">
        <v>7.04</v>
      </c>
      <c r="D53" s="4">
        <f>AVERAGE(B44:B53)</f>
        <v>2.2199999999999998</v>
      </c>
      <c r="E53" s="4">
        <f>AVERAGE(C44:C53)</f>
        <v>7.720000000000001</v>
      </c>
      <c r="F53" s="4">
        <f>E53-D53</f>
        <v>5.500000000000001</v>
      </c>
    </row>
    <row r="54" spans="1:6" ht="12.75">
      <c r="A54">
        <f t="shared" si="0"/>
        <v>2000</v>
      </c>
      <c r="B54" s="12">
        <v>2.2</v>
      </c>
      <c r="C54" s="15">
        <v>7.62</v>
      </c>
      <c r="D54" s="4"/>
      <c r="E54" s="4"/>
      <c r="F54" s="4"/>
    </row>
    <row r="55" spans="1:6" ht="12.75">
      <c r="A55">
        <f t="shared" si="0"/>
        <v>2001</v>
      </c>
      <c r="B55" s="12">
        <v>2.4</v>
      </c>
      <c r="C55" s="15">
        <v>7.08</v>
      </c>
      <c r="D55" s="4"/>
      <c r="E55" s="4"/>
      <c r="F55" s="4"/>
    </row>
    <row r="56" spans="1:6" ht="12.75">
      <c r="A56">
        <f t="shared" si="0"/>
        <v>2002</v>
      </c>
      <c r="B56" s="12">
        <v>1.5</v>
      </c>
      <c r="C56" s="15">
        <v>6.49</v>
      </c>
      <c r="D56" s="4">
        <f>AVERAGE(B54:B56)</f>
        <v>2.033333333333333</v>
      </c>
      <c r="E56" s="4">
        <f>AVERAGE(C54:C56)</f>
        <v>7.063333333333333</v>
      </c>
      <c r="F56" s="4">
        <f>E56-D56</f>
        <v>5.029999999999999</v>
      </c>
    </row>
    <row r="57" spans="3:6" ht="12.75">
      <c r="C57" s="15"/>
      <c r="D57" s="4">
        <f>AVERAGE(B14:B56)</f>
        <v>3.846511627906977</v>
      </c>
      <c r="E57" s="4">
        <f>AVERAGE(C14:C56)</f>
        <v>8.003720930232555</v>
      </c>
      <c r="F57" s="4">
        <f>E57-D57</f>
        <v>4.157209302325578</v>
      </c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4:6" ht="12.75">
      <c r="D64" s="4"/>
      <c r="E64" s="4"/>
      <c r="F64" s="4"/>
    </row>
  </sheetData>
  <printOptions/>
  <pageMargins left="0.75" right="0.75" top="1" bottom="1" header="0.5" footer="0.5"/>
  <pageSetup horizontalDpi="1200" verticalDpi="1200" orientation="portrait" r:id="rId1"/>
  <ignoredErrors>
    <ignoredError sqref="D23:E23 D34:E43 D53:F5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L20" sqref="L20"/>
    </sheetView>
  </sheetViews>
  <sheetFormatPr defaultColWidth="9.140625" defaultRowHeight="12.75"/>
  <sheetData>
    <row r="1" ht="12.75">
      <c r="H1" t="s">
        <v>94</v>
      </c>
    </row>
    <row r="2" spans="1:9" ht="12.75">
      <c r="A2" t="s">
        <v>21</v>
      </c>
      <c r="B2" t="s">
        <v>20</v>
      </c>
      <c r="C2" t="s">
        <v>32</v>
      </c>
      <c r="E2" t="s">
        <v>92</v>
      </c>
      <c r="F2" t="s">
        <v>93</v>
      </c>
      <c r="H2" t="s">
        <v>92</v>
      </c>
      <c r="I2" t="s">
        <v>93</v>
      </c>
    </row>
    <row r="3" spans="1:3" ht="12.75">
      <c r="A3">
        <v>1959</v>
      </c>
      <c r="B3">
        <v>2441.3</v>
      </c>
      <c r="C3">
        <v>64630</v>
      </c>
    </row>
    <row r="4" spans="1:9" ht="12.75">
      <c r="A4">
        <v>1960</v>
      </c>
      <c r="B4">
        <v>2501.8</v>
      </c>
      <c r="C4">
        <v>65778</v>
      </c>
      <c r="E4">
        <f>B4/C4*1000000</f>
        <v>38033.9931284016</v>
      </c>
      <c r="F4" s="14">
        <f>'tables-employment'!$N$8*'tables-employment'!$E$8^('GDP per worker data'!A4-1960)</f>
        <v>38408.77026459931</v>
      </c>
      <c r="H4">
        <f>E4/'tables-employment'!$E$8^('GDP per worker data'!A4-1960)</f>
        <v>38033.9931284016</v>
      </c>
      <c r="I4">
        <f>F4</f>
        <v>38408.77026459931</v>
      </c>
    </row>
    <row r="5" spans="1:9" ht="12.75">
      <c r="A5">
        <v>1961</v>
      </c>
      <c r="B5">
        <v>2560</v>
      </c>
      <c r="C5">
        <v>65746</v>
      </c>
      <c r="E5">
        <f aca="true" t="shared" si="0" ref="E5:E46">B5/C5*1000000</f>
        <v>38937.73005201837</v>
      </c>
      <c r="F5" s="14">
        <f>'tables-employment'!$N$8*'tables-employment'!$E$8^('GDP per worker data'!A5-1960)</f>
        <v>39022.5999660515</v>
      </c>
      <c r="H5">
        <f>E5/'tables-employment'!$E$8^('GDP per worker data'!A5-1960)</f>
        <v>38325.235363457134</v>
      </c>
      <c r="I5">
        <f>I4</f>
        <v>38408.77026459931</v>
      </c>
    </row>
    <row r="6" spans="1:9" ht="12.75">
      <c r="A6">
        <v>1962</v>
      </c>
      <c r="B6">
        <v>2715.2</v>
      </c>
      <c r="C6">
        <v>66702</v>
      </c>
      <c r="E6">
        <f t="shared" si="0"/>
        <v>40706.42559443495</v>
      </c>
      <c r="F6" s="14">
        <f>'tables-employment'!$N$8*'tables-employment'!$E$8^('GDP per worker data'!A6-1960)</f>
        <v>39646.239585910065</v>
      </c>
      <c r="H6">
        <f>E6/'tables-employment'!$E$8^('GDP per worker data'!A6-1960)</f>
        <v>39435.86492135577</v>
      </c>
      <c r="I6">
        <f aca="true" t="shared" si="1" ref="I6:I46">I5</f>
        <v>38408.77026459931</v>
      </c>
    </row>
    <row r="7" spans="1:9" ht="12.75">
      <c r="A7">
        <v>1963</v>
      </c>
      <c r="B7">
        <v>2834</v>
      </c>
      <c r="C7">
        <v>67762</v>
      </c>
      <c r="E7">
        <f t="shared" si="0"/>
        <v>41822.85056521354</v>
      </c>
      <c r="F7" s="14">
        <f>'tables-employment'!$N$8*'tables-employment'!$E$8^('GDP per worker data'!A7-1960)</f>
        <v>40279.84590137056</v>
      </c>
      <c r="H7">
        <f>E7/'tables-employment'!$E$8^('GDP per worker data'!A7-1960)</f>
        <v>39880.099420025246</v>
      </c>
      <c r="I7">
        <f t="shared" si="1"/>
        <v>38408.77026459931</v>
      </c>
    </row>
    <row r="8" spans="1:9" ht="12.75">
      <c r="A8">
        <v>1964</v>
      </c>
      <c r="B8">
        <v>2998.6</v>
      </c>
      <c r="C8">
        <v>69305</v>
      </c>
      <c r="E8">
        <f t="shared" si="0"/>
        <v>43266.71957290239</v>
      </c>
      <c r="F8" s="14">
        <f>'tables-employment'!$N$8*'tables-employment'!$E$8^('GDP per worker data'!A8-1960)</f>
        <v>40923.578195163034</v>
      </c>
      <c r="H8">
        <f>E8/'tables-employment'!$E$8^('GDP per worker data'!A8-1960)</f>
        <v>40607.9225099351</v>
      </c>
      <c r="I8">
        <f t="shared" si="1"/>
        <v>38408.77026459931</v>
      </c>
    </row>
    <row r="9" spans="1:9" ht="12.75">
      <c r="A9">
        <v>1965</v>
      </c>
      <c r="B9">
        <v>3191.1</v>
      </c>
      <c r="C9">
        <v>71088</v>
      </c>
      <c r="E9">
        <f t="shared" si="0"/>
        <v>44889.43281566509</v>
      </c>
      <c r="F9" s="14">
        <f>'tables-employment'!$N$8*'tables-employment'!$E$8^('GDP per worker data'!A9-1960)</f>
        <v>41577.59829559424</v>
      </c>
      <c r="H9">
        <f>E9/'tables-employment'!$E$8^('GDP per worker data'!A9-1960)</f>
        <v>41468.194003590266</v>
      </c>
      <c r="I9">
        <f t="shared" si="1"/>
        <v>38408.77026459931</v>
      </c>
    </row>
    <row r="10" spans="1:9" ht="12.75">
      <c r="A10">
        <v>1966</v>
      </c>
      <c r="B10">
        <v>3399.1</v>
      </c>
      <c r="C10">
        <v>72895</v>
      </c>
      <c r="E10">
        <f t="shared" si="0"/>
        <v>46630.08436792647</v>
      </c>
      <c r="F10" s="14">
        <f>'tables-employment'!$N$8*'tables-employment'!$E$8^('GDP per worker data'!A10-1960)</f>
        <v>42242.070617229765</v>
      </c>
      <c r="H10">
        <f>E10/'tables-employment'!$E$8^('GDP per worker data'!A10-1960)</f>
        <v>42398.58917275835</v>
      </c>
      <c r="I10">
        <f t="shared" si="1"/>
        <v>38408.77026459931</v>
      </c>
    </row>
    <row r="11" spans="1:9" ht="12.75">
      <c r="A11">
        <v>1967</v>
      </c>
      <c r="B11">
        <v>3484.6</v>
      </c>
      <c r="C11">
        <v>74372</v>
      </c>
      <c r="E11">
        <f t="shared" si="0"/>
        <v>46853.654601194</v>
      </c>
      <c r="F11" s="14">
        <f>'tables-employment'!$N$8*'tables-employment'!$E$8^('GDP per worker data'!A11-1960)</f>
        <v>42917.16220222631</v>
      </c>
      <c r="H11">
        <f>E11/'tables-employment'!$E$8^('GDP per worker data'!A11-1960)</f>
        <v>41931.73926911677</v>
      </c>
      <c r="I11">
        <f t="shared" si="1"/>
        <v>38408.77026459931</v>
      </c>
    </row>
    <row r="12" spans="1:9" ht="12.75">
      <c r="A12">
        <v>1968</v>
      </c>
      <c r="B12">
        <v>3652.7</v>
      </c>
      <c r="C12">
        <v>75920</v>
      </c>
      <c r="E12">
        <f t="shared" si="0"/>
        <v>48112.48682824025</v>
      </c>
      <c r="F12" s="14">
        <f>'tables-employment'!$N$8*'tables-employment'!$E$8^('GDP per worker data'!A12-1960)</f>
        <v>43603.04276232455</v>
      </c>
      <c r="H12">
        <f>E12/'tables-employment'!$E$8^('GDP per worker data'!A12-1960)</f>
        <v>42381.020597974515</v>
      </c>
      <c r="I12">
        <f t="shared" si="1"/>
        <v>38408.77026459931</v>
      </c>
    </row>
    <row r="13" spans="1:9" ht="12.75">
      <c r="A13">
        <v>1969</v>
      </c>
      <c r="B13">
        <v>3765.4</v>
      </c>
      <c r="C13">
        <v>77902</v>
      </c>
      <c r="E13">
        <f t="shared" si="0"/>
        <v>48335.0876742574</v>
      </c>
      <c r="F13" s="14">
        <f>'tables-employment'!$N$8*'tables-employment'!$E$8^('GDP per worker data'!A13-1960)</f>
        <v>44299.88472151305</v>
      </c>
      <c r="H13">
        <f>E13/'tables-employment'!$E$8^('GDP per worker data'!A13-1960)</f>
        <v>41907.361381874274</v>
      </c>
      <c r="I13">
        <f t="shared" si="1"/>
        <v>38408.77026459931</v>
      </c>
    </row>
    <row r="14" spans="1:9" ht="12.75">
      <c r="A14">
        <v>1970</v>
      </c>
      <c r="B14">
        <v>3771.9</v>
      </c>
      <c r="C14">
        <v>78678</v>
      </c>
      <c r="E14">
        <f t="shared" si="0"/>
        <v>47940.97460535347</v>
      </c>
      <c r="F14" s="14">
        <f>'tables-employment'!$N$8*'tables-employment'!$E$8^('GDP per worker data'!A14-1960)</f>
        <v>45007.863259374135</v>
      </c>
      <c r="H14">
        <f>E14/'tables-employment'!$E$8^('GDP per worker data'!A14-1960)</f>
        <v>40911.826212822896</v>
      </c>
      <c r="I14">
        <f t="shared" si="1"/>
        <v>38408.77026459931</v>
      </c>
    </row>
    <row r="15" spans="1:9" ht="12.75">
      <c r="A15">
        <v>1971</v>
      </c>
      <c r="B15">
        <v>3898.6</v>
      </c>
      <c r="C15">
        <v>79367</v>
      </c>
      <c r="E15">
        <f t="shared" si="0"/>
        <v>49121.17126765532</v>
      </c>
      <c r="F15" s="14">
        <f>'tables-employment'!$N$8*'tables-employment'!$E$8^('GDP per worker data'!A15-1960)</f>
        <v>45727.15635512227</v>
      </c>
      <c r="H15">
        <f>E15/'tables-employment'!$E$8^('GDP per worker data'!A15-1960)</f>
        <v>41259.59129614818</v>
      </c>
      <c r="I15">
        <f t="shared" si="1"/>
        <v>38408.77026459931</v>
      </c>
    </row>
    <row r="16" spans="1:9" ht="12.75">
      <c r="A16">
        <v>1972</v>
      </c>
      <c r="B16">
        <v>4105</v>
      </c>
      <c r="C16">
        <v>82153</v>
      </c>
      <c r="E16">
        <f t="shared" si="0"/>
        <v>49967.74311345904</v>
      </c>
      <c r="F16" s="14">
        <f>'tables-employment'!$N$8*'tables-employment'!$E$8^('GDP per worker data'!A16-1960)</f>
        <v>46457.94483234652</v>
      </c>
      <c r="H16">
        <f>E16/'tables-employment'!$E$8^('GDP per worker data'!A16-1960)</f>
        <v>41310.470637717764</v>
      </c>
      <c r="I16">
        <f t="shared" si="1"/>
        <v>38408.77026459931</v>
      </c>
    </row>
    <row r="17" spans="1:9" ht="12.75">
      <c r="A17">
        <v>1973</v>
      </c>
      <c r="B17">
        <v>4341.5</v>
      </c>
      <c r="C17">
        <v>85064</v>
      </c>
      <c r="E17">
        <f t="shared" si="0"/>
        <v>51038.04194488856</v>
      </c>
      <c r="F17" s="14">
        <f>'tables-employment'!$N$8*'tables-employment'!$E$8^('GDP per worker data'!A17-1960)</f>
        <v>47200.4124044678</v>
      </c>
      <c r="H17">
        <f>E17/'tables-employment'!$E$8^('GDP per worker data'!A17-1960)</f>
        <v>41531.59533899863</v>
      </c>
      <c r="I17">
        <f t="shared" si="1"/>
        <v>38408.77026459931</v>
      </c>
    </row>
    <row r="18" spans="1:9" ht="12.75">
      <c r="A18">
        <v>1974</v>
      </c>
      <c r="B18">
        <v>4319.6</v>
      </c>
      <c r="C18">
        <v>86794</v>
      </c>
      <c r="E18">
        <f t="shared" si="0"/>
        <v>49768.417171693894</v>
      </c>
      <c r="F18" s="14">
        <f>'tables-employment'!$N$8*'tables-employment'!$E$8^('GDP per worker data'!A18-1960)</f>
        <v>47954.745720922845</v>
      </c>
      <c r="H18">
        <f>E18/'tables-employment'!$E$8^('GDP per worker data'!A18-1960)</f>
        <v>39861.408351630904</v>
      </c>
      <c r="I18">
        <f t="shared" si="1"/>
        <v>38408.77026459931</v>
      </c>
    </row>
    <row r="19" spans="1:9" ht="12.75">
      <c r="A19">
        <v>1975</v>
      </c>
      <c r="B19">
        <v>4311.2</v>
      </c>
      <c r="C19">
        <v>85846</v>
      </c>
      <c r="E19">
        <f t="shared" si="0"/>
        <v>50220.161684877574</v>
      </c>
      <c r="F19" s="14">
        <f>'tables-employment'!$N$8*'tables-employment'!$E$8^('GDP per worker data'!A19-1960)</f>
        <v>48721.134414086</v>
      </c>
      <c r="H19">
        <f>E19/'tables-employment'!$E$8^('GDP per worker data'!A19-1960)</f>
        <v>39590.511920589095</v>
      </c>
      <c r="I19">
        <f t="shared" si="1"/>
        <v>38408.77026459931</v>
      </c>
    </row>
    <row r="20" spans="1:9" ht="12.75">
      <c r="A20">
        <v>1976</v>
      </c>
      <c r="B20">
        <v>4540.9</v>
      </c>
      <c r="C20">
        <v>88752</v>
      </c>
      <c r="E20">
        <f t="shared" si="0"/>
        <v>51163.91743284658</v>
      </c>
      <c r="F20" s="14">
        <f>'tables-employment'!$N$8*'tables-employment'!$E$8^('GDP per worker data'!A20-1960)</f>
        <v>49499.77114694112</v>
      </c>
      <c r="H20">
        <f>E20/'tables-employment'!$E$8^('GDP per worker data'!A20-1960)</f>
        <v>39700.045171553684</v>
      </c>
      <c r="I20">
        <f t="shared" si="1"/>
        <v>38408.77026459931</v>
      </c>
    </row>
    <row r="21" spans="1:9" ht="12.75">
      <c r="A21">
        <v>1977</v>
      </c>
      <c r="B21">
        <v>4750.5</v>
      </c>
      <c r="C21">
        <v>92017</v>
      </c>
      <c r="E21">
        <f t="shared" si="0"/>
        <v>51626.32991729789</v>
      </c>
      <c r="F21" s="14">
        <f>'tables-employment'!$N$8*'tables-employment'!$E$8^('GDP per worker data'!A21-1960)</f>
        <v>50290.85166151525</v>
      </c>
      <c r="H21">
        <f>E21/'tables-employment'!$E$8^('GDP per worker data'!A21-1960)</f>
        <v>39428.71874081443</v>
      </c>
      <c r="I21">
        <f t="shared" si="1"/>
        <v>38408.77026459931</v>
      </c>
    </row>
    <row r="22" spans="1:9" ht="12.75">
      <c r="A22">
        <v>1978</v>
      </c>
      <c r="B22">
        <v>5015</v>
      </c>
      <c r="C22">
        <v>96048</v>
      </c>
      <c r="E22">
        <f t="shared" si="0"/>
        <v>52213.47659503581</v>
      </c>
      <c r="F22" s="14">
        <f>'tables-employment'!$N$8*'tables-employment'!$E$8^('GDP per worker data'!A22-1960)</f>
        <v>51094.57482808631</v>
      </c>
      <c r="H22">
        <f>E22/'tables-employment'!$E$8^('GDP per worker data'!A22-1960)</f>
        <v>39249.87014770851</v>
      </c>
      <c r="I22">
        <f t="shared" si="1"/>
        <v>38408.77026459931</v>
      </c>
    </row>
    <row r="23" spans="1:9" ht="12.75">
      <c r="A23">
        <v>1979</v>
      </c>
      <c r="B23">
        <v>5173.4</v>
      </c>
      <c r="C23">
        <v>98824</v>
      </c>
      <c r="E23">
        <f t="shared" si="0"/>
        <v>52349.631668420625</v>
      </c>
      <c r="F23" s="14">
        <f>'tables-employment'!$N$8*'tables-employment'!$E$8^('GDP per worker data'!A23-1960)</f>
        <v>51911.14269517728</v>
      </c>
      <c r="H23">
        <f>E23/'tables-employment'!$E$8^('GDP per worker data'!A23-1960)</f>
        <v>38733.20585515757</v>
      </c>
      <c r="I23">
        <f t="shared" si="1"/>
        <v>38408.77026459931</v>
      </c>
    </row>
    <row r="24" spans="1:9" ht="12.75">
      <c r="A24">
        <v>1980</v>
      </c>
      <c r="B24">
        <v>5161.7</v>
      </c>
      <c r="C24">
        <v>99303</v>
      </c>
      <c r="E24">
        <f t="shared" si="0"/>
        <v>51979.29569096603</v>
      </c>
      <c r="F24" s="14">
        <f>'tables-employment'!$N$8*'tables-employment'!$E$8^('GDP per worker data'!A24-1960)</f>
        <v>52740.76054034927</v>
      </c>
      <c r="H24">
        <f>E24/'tables-employment'!$E$8^('GDP per worker data'!A24-1960)</f>
        <v>37854.22899206394</v>
      </c>
      <c r="I24">
        <f t="shared" si="1"/>
        <v>38408.77026459931</v>
      </c>
    </row>
    <row r="25" spans="1:9" ht="12.75">
      <c r="A25">
        <v>1981</v>
      </c>
      <c r="B25">
        <v>5291.7</v>
      </c>
      <c r="C25">
        <v>100397</v>
      </c>
      <c r="E25">
        <f t="shared" si="0"/>
        <v>52707.75023158062</v>
      </c>
      <c r="F25" s="14">
        <f>'tables-employment'!$N$8*'tables-employment'!$E$8^('GDP per worker data'!A25-1960)</f>
        <v>53583.63692180641</v>
      </c>
      <c r="H25">
        <f>E25/'tables-employment'!$E$8^('GDP per worker data'!A25-1960)</f>
        <v>37780.93436925321</v>
      </c>
      <c r="I25">
        <f t="shared" si="1"/>
        <v>38408.77026459931</v>
      </c>
    </row>
    <row r="26" spans="1:9" ht="12.75">
      <c r="A26">
        <v>1982</v>
      </c>
      <c r="B26">
        <v>5189.3</v>
      </c>
      <c r="C26">
        <v>99526</v>
      </c>
      <c r="E26">
        <f t="shared" si="0"/>
        <v>52140.14428390572</v>
      </c>
      <c r="F26" s="14">
        <f>'tables-employment'!$N$8*'tables-employment'!$E$8^('GDP per worker data'!A26-1960)</f>
        <v>54439.98373082545</v>
      </c>
      <c r="H26">
        <f>E26/'tables-employment'!$E$8^('GDP per worker data'!A26-1960)</f>
        <v>36786.17600742679</v>
      </c>
      <c r="I26">
        <f t="shared" si="1"/>
        <v>38408.77026459931</v>
      </c>
    </row>
    <row r="27" spans="1:9" ht="12.75">
      <c r="A27">
        <v>1983</v>
      </c>
      <c r="B27">
        <v>5423.8</v>
      </c>
      <c r="C27">
        <v>100834</v>
      </c>
      <c r="E27">
        <f t="shared" si="0"/>
        <v>53789.396433742586</v>
      </c>
      <c r="F27" s="14">
        <f>'tables-employment'!$N$8*'tables-employment'!$E$8^('GDP per worker data'!A27-1960)</f>
        <v>55310.01624502325</v>
      </c>
      <c r="H27">
        <f>E27/'tables-employment'!$E$8^('GDP per worker data'!A27-1960)</f>
        <v>37352.81076654849</v>
      </c>
      <c r="I27">
        <f t="shared" si="1"/>
        <v>38408.77026459931</v>
      </c>
    </row>
    <row r="28" spans="1:9" ht="12.75">
      <c r="A28">
        <v>1984</v>
      </c>
      <c r="B28">
        <v>5813.6</v>
      </c>
      <c r="C28">
        <v>105005</v>
      </c>
      <c r="E28">
        <f t="shared" si="0"/>
        <v>55364.98261987525</v>
      </c>
      <c r="F28" s="14">
        <f>'tables-employment'!$N$8*'tables-employment'!$E$8^('GDP per worker data'!A28-1960)</f>
        <v>56193.95318247554</v>
      </c>
      <c r="H28">
        <f>E28/'tables-employment'!$E$8^('GDP per worker data'!A28-1960)</f>
        <v>37842.16588651545</v>
      </c>
      <c r="I28">
        <f t="shared" si="1"/>
        <v>38408.77026459931</v>
      </c>
    </row>
    <row r="29" spans="1:9" ht="12.75">
      <c r="A29">
        <v>1985</v>
      </c>
      <c r="B29">
        <v>6053.7</v>
      </c>
      <c r="C29">
        <v>107150</v>
      </c>
      <c r="E29">
        <f t="shared" si="0"/>
        <v>56497.43350443304</v>
      </c>
      <c r="F29" s="14">
        <f>'tables-employment'!$N$8*'tables-employment'!$E$8^('GDP per worker data'!A29-1960)</f>
        <v>57092.01675670066</v>
      </c>
      <c r="H29">
        <f>E29/'tables-employment'!$E$8^('GDP per worker data'!A29-1960)</f>
        <v>38008.76317364565</v>
      </c>
      <c r="I29">
        <f t="shared" si="1"/>
        <v>38408.77026459931</v>
      </c>
    </row>
    <row r="30" spans="1:9" ht="12.75">
      <c r="A30">
        <v>1986</v>
      </c>
      <c r="B30">
        <v>6263.6</v>
      </c>
      <c r="C30">
        <v>109597</v>
      </c>
      <c r="E30">
        <f t="shared" si="0"/>
        <v>57151.199394144</v>
      </c>
      <c r="F30" s="14">
        <f>'tables-employment'!$N$8*'tables-employment'!$E$8^('GDP per worker data'!A30-1960)</f>
        <v>58004.43273252192</v>
      </c>
      <c r="H30">
        <f>E30/'tables-employment'!$E$8^('GDP per worker data'!A30-1960)</f>
        <v>37843.78511205113</v>
      </c>
      <c r="I30">
        <f t="shared" si="1"/>
        <v>38408.77026459931</v>
      </c>
    </row>
    <row r="31" spans="1:9" ht="12.75">
      <c r="A31">
        <v>1987</v>
      </c>
      <c r="B31">
        <v>6475.1</v>
      </c>
      <c r="C31">
        <v>112440</v>
      </c>
      <c r="E31">
        <f t="shared" si="0"/>
        <v>57587.157595161865</v>
      </c>
      <c r="F31" s="14">
        <f>'tables-employment'!$N$8*'tables-employment'!$E$8^('GDP per worker data'!A31-1960)</f>
        <v>58931.43048282281</v>
      </c>
      <c r="H31">
        <f>E31/'tables-employment'!$E$8^('GDP per worker data'!A31-1960)</f>
        <v>37532.63560959296</v>
      </c>
      <c r="I31">
        <f t="shared" si="1"/>
        <v>38408.77026459931</v>
      </c>
    </row>
    <row r="32" spans="1:9" ht="12.75">
      <c r="A32">
        <v>1988</v>
      </c>
      <c r="B32">
        <v>6742.7</v>
      </c>
      <c r="C32">
        <v>114968</v>
      </c>
      <c r="E32">
        <f t="shared" si="0"/>
        <v>58648.493493841765</v>
      </c>
      <c r="F32" s="14">
        <f>'tables-employment'!$N$8*'tables-employment'!$E$8^('GDP per worker data'!A32-1960)</f>
        <v>59873.24304620922</v>
      </c>
      <c r="H32">
        <f>E32/'tables-employment'!$E$8^('GDP per worker data'!A32-1960)</f>
        <v>37623.09169107947</v>
      </c>
      <c r="I32">
        <f t="shared" si="1"/>
        <v>38408.77026459931</v>
      </c>
    </row>
    <row r="33" spans="1:9" ht="12.75">
      <c r="A33">
        <v>1989</v>
      </c>
      <c r="B33">
        <v>6981.4</v>
      </c>
      <c r="C33">
        <v>117342</v>
      </c>
      <c r="E33">
        <f t="shared" si="0"/>
        <v>59496.17357808798</v>
      </c>
      <c r="F33" s="14">
        <f>'tables-employment'!$N$8*'tables-employment'!$E$8^('GDP per worker data'!A33-1960)</f>
        <v>60830.10718559309</v>
      </c>
      <c r="H33">
        <f>E33/'tables-employment'!$E$8^('GDP per worker data'!A33-1960)</f>
        <v>37566.5105374781</v>
      </c>
      <c r="I33">
        <f t="shared" si="1"/>
        <v>38408.77026459931</v>
      </c>
    </row>
    <row r="34" spans="1:9" ht="12.75">
      <c r="A34">
        <v>1990</v>
      </c>
      <c r="B34">
        <v>7112.5</v>
      </c>
      <c r="C34">
        <v>118793</v>
      </c>
      <c r="E34">
        <f t="shared" si="0"/>
        <v>59873.05649322772</v>
      </c>
      <c r="F34" s="14">
        <f>'tables-employment'!$N$8*'tables-employment'!$E$8^('GDP per worker data'!A34-1960)</f>
        <v>61802.263447712554</v>
      </c>
      <c r="H34">
        <f>E34/'tables-employment'!$E$8^('GDP per worker data'!A34-1960)</f>
        <v>37209.809861306545</v>
      </c>
      <c r="I34">
        <f t="shared" si="1"/>
        <v>38408.77026459931</v>
      </c>
    </row>
    <row r="35" spans="1:9" ht="12.75">
      <c r="A35">
        <v>1991</v>
      </c>
      <c r="B35">
        <v>7100.5</v>
      </c>
      <c r="C35">
        <v>117718</v>
      </c>
      <c r="E35">
        <f t="shared" si="0"/>
        <v>60317.87831937341</v>
      </c>
      <c r="F35" s="14">
        <f>'tables-employment'!$N$8*'tables-employment'!$E$8^('GDP per worker data'!A35-1960)</f>
        <v>62789.95622360297</v>
      </c>
      <c r="H35">
        <f>E35/'tables-employment'!$E$8^('GDP per worker data'!A35-1960)</f>
        <v>36896.59414583252</v>
      </c>
      <c r="I35">
        <f t="shared" si="1"/>
        <v>38408.77026459931</v>
      </c>
    </row>
    <row r="36" spans="1:9" ht="12.75">
      <c r="A36">
        <v>1992</v>
      </c>
      <c r="B36">
        <v>7336.6</v>
      </c>
      <c r="C36">
        <v>118492</v>
      </c>
      <c r="E36">
        <f t="shared" si="0"/>
        <v>61916.41629814671</v>
      </c>
      <c r="F36" s="14">
        <f>'tables-employment'!$N$8*'tables-employment'!$E$8^('GDP per worker data'!A36-1960)</f>
        <v>63793.43381003468</v>
      </c>
      <c r="H36">
        <f>E36/'tables-employment'!$E$8^('GDP per worker data'!A36-1960)</f>
        <v>37278.654983277134</v>
      </c>
      <c r="I36">
        <f t="shared" si="1"/>
        <v>38408.77026459931</v>
      </c>
    </row>
    <row r="37" spans="1:9" ht="12.75">
      <c r="A37">
        <v>1993</v>
      </c>
      <c r="B37">
        <v>7532.7</v>
      </c>
      <c r="C37">
        <v>120259</v>
      </c>
      <c r="E37">
        <f t="shared" si="0"/>
        <v>62637.30781064203</v>
      </c>
      <c r="F37" s="14">
        <f>'tables-employment'!$N$8*'tables-employment'!$E$8^('GDP per worker data'!A37-1960)</f>
        <v>64812.9484719325</v>
      </c>
      <c r="H37">
        <f>E37/'tables-employment'!$E$8^('GDP per worker data'!A37-1960)</f>
        <v>37119.46489726189</v>
      </c>
      <c r="I37">
        <f t="shared" si="1"/>
        <v>38408.77026459931</v>
      </c>
    </row>
    <row r="38" spans="1:9" ht="12.75">
      <c r="A38">
        <v>1994</v>
      </c>
      <c r="B38">
        <v>7835.5</v>
      </c>
      <c r="C38">
        <v>123060</v>
      </c>
      <c r="E38">
        <f t="shared" si="0"/>
        <v>63672.192426458634</v>
      </c>
      <c r="F38" s="14">
        <f>'tables-employment'!$N$8*'tables-employment'!$E$8^('GDP per worker data'!A38-1960)</f>
        <v>65848.7565057927</v>
      </c>
      <c r="H38">
        <f>E38/'tables-employment'!$E$8^('GDP per worker data'!A38-1960)</f>
        <v>37139.20719119538</v>
      </c>
      <c r="I38">
        <f t="shared" si="1"/>
        <v>38408.77026459931</v>
      </c>
    </row>
    <row r="39" spans="1:9" ht="12.75">
      <c r="A39">
        <v>1995</v>
      </c>
      <c r="B39">
        <v>8031.7</v>
      </c>
      <c r="C39">
        <v>124900</v>
      </c>
      <c r="E39">
        <f t="shared" si="0"/>
        <v>64305.04403522819</v>
      </c>
      <c r="F39" s="14">
        <f>'tables-employment'!$N$8*'tables-employment'!$E$8^('GDP per worker data'!A39-1960)</f>
        <v>66901.11830411361</v>
      </c>
      <c r="H39">
        <f>E39/'tables-employment'!$E$8^('GDP per worker data'!A39-1960)</f>
        <v>36918.33149898414</v>
      </c>
      <c r="I39">
        <f t="shared" si="1"/>
        <v>38408.77026459931</v>
      </c>
    </row>
    <row r="40" spans="1:9" ht="12.75">
      <c r="A40">
        <v>1996</v>
      </c>
      <c r="B40">
        <v>8328.9</v>
      </c>
      <c r="C40">
        <v>126708</v>
      </c>
      <c r="E40">
        <f t="shared" si="0"/>
        <v>65733.02396060232</v>
      </c>
      <c r="F40" s="14">
        <f>'tables-employment'!$N$8*'tables-employment'!$E$8^('GDP per worker data'!A40-1960)</f>
        <v>67970.29842085589</v>
      </c>
      <c r="H40">
        <f>E40/'tables-employment'!$E$8^('GDP per worker data'!A40-1960)</f>
        <v>37144.527459151104</v>
      </c>
      <c r="I40">
        <f t="shared" si="1"/>
        <v>38408.77026459931</v>
      </c>
    </row>
    <row r="41" spans="1:9" ht="12.75">
      <c r="A41">
        <v>1997</v>
      </c>
      <c r="B41">
        <v>8703.5</v>
      </c>
      <c r="C41">
        <v>129558</v>
      </c>
      <c r="E41">
        <f t="shared" si="0"/>
        <v>67178.40658238009</v>
      </c>
      <c r="F41" s="14">
        <f>'tables-employment'!$N$8*'tables-employment'!$E$8^('GDP per worker data'!A41-1960)</f>
        <v>69056.56563794888</v>
      </c>
      <c r="H41">
        <f>E41/'tables-employment'!$E$8^('GDP per worker data'!A41-1960)</f>
        <v>37364.15156658986</v>
      </c>
      <c r="I41">
        <f t="shared" si="1"/>
        <v>38408.77026459931</v>
      </c>
    </row>
    <row r="42" spans="1:9" ht="12.75">
      <c r="A42">
        <v>1998</v>
      </c>
      <c r="B42">
        <v>9066.9</v>
      </c>
      <c r="C42">
        <v>131463</v>
      </c>
      <c r="E42">
        <f t="shared" si="0"/>
        <v>68969.21567285091</v>
      </c>
      <c r="F42" s="14">
        <f>'tables-employment'!$N$8*'tables-employment'!$E$8^('GDP per worker data'!A42-1960)</f>
        <v>70160.19303285993</v>
      </c>
      <c r="H42">
        <f>E42/'tables-employment'!$E$8^('GDP per worker data'!A42-1960)</f>
        <v>37756.776964217424</v>
      </c>
      <c r="I42">
        <f t="shared" si="1"/>
        <v>38408.77026459931</v>
      </c>
    </row>
    <row r="43" spans="1:9" ht="12.75">
      <c r="A43">
        <v>1999</v>
      </c>
      <c r="B43">
        <v>9470.3</v>
      </c>
      <c r="C43">
        <v>133488</v>
      </c>
      <c r="E43">
        <f t="shared" si="0"/>
        <v>70944.9538535299</v>
      </c>
      <c r="F43" s="14">
        <f>'tables-employment'!$N$8*'tables-employment'!$E$8^('GDP per worker data'!A43-1960)</f>
        <v>71281.45804724342</v>
      </c>
      <c r="H43">
        <f>E43/'tables-employment'!$E$8^('GDP per worker data'!A43-1960)</f>
        <v>38227.45084965622</v>
      </c>
      <c r="I43">
        <f t="shared" si="1"/>
        <v>38408.77026459931</v>
      </c>
    </row>
    <row r="44" spans="1:9" ht="12.75">
      <c r="A44">
        <v>2000</v>
      </c>
      <c r="B44">
        <v>9817</v>
      </c>
      <c r="C44">
        <v>136891</v>
      </c>
      <c r="E44">
        <f t="shared" si="0"/>
        <v>71713.99142383356</v>
      </c>
      <c r="F44" s="14">
        <f>'tables-employment'!$N$8*'tables-employment'!$E$8^('GDP per worker data'!A44-1960)</f>
        <v>72420.64255668719</v>
      </c>
      <c r="H44">
        <f>E44/'tables-employment'!$E$8^('GDP per worker data'!A44-1960)</f>
        <v>38033.99312840159</v>
      </c>
      <c r="I44">
        <f t="shared" si="1"/>
        <v>38408.77026459931</v>
      </c>
    </row>
    <row r="45" spans="1:9" ht="12.75">
      <c r="A45">
        <v>2001</v>
      </c>
      <c r="B45">
        <v>9866.6</v>
      </c>
      <c r="C45">
        <v>136933</v>
      </c>
      <c r="E45">
        <f t="shared" si="0"/>
        <v>72054.2162955606</v>
      </c>
      <c r="F45" s="14">
        <f>'tables-employment'!$N$8*'tables-employment'!$E$8^('GDP per worker data'!A45-1960)</f>
        <v>73578.03294157331</v>
      </c>
      <c r="H45">
        <f>E45/'tables-employment'!$E$8^('GDP per worker data'!A45-1960)</f>
        <v>37613.31649746001</v>
      </c>
      <c r="I45">
        <f t="shared" si="1"/>
        <v>38408.77026459931</v>
      </c>
    </row>
    <row r="46" spans="1:9" ht="12.75">
      <c r="A46">
        <v>2002</v>
      </c>
      <c r="B46">
        <v>10083</v>
      </c>
      <c r="C46">
        <v>136485</v>
      </c>
      <c r="E46">
        <f t="shared" si="0"/>
        <v>73876.25013737773</v>
      </c>
      <c r="F46" s="14">
        <f>'tables-employment'!$N$8*'tables-employment'!$E$8^('GDP per worker data'!A46-1960)</f>
        <v>74753.92015907147</v>
      </c>
      <c r="H46">
        <f>E46/'tables-employment'!$E$8^('GDP per worker data'!A46-1960)</f>
        <v>37957.820987830586</v>
      </c>
      <c r="I46">
        <f t="shared" si="1"/>
        <v>38408.77026459931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K11" sqref="K11"/>
    </sheetView>
  </sheetViews>
  <sheetFormatPr defaultColWidth="9.140625" defaultRowHeight="12.75"/>
  <sheetData>
    <row r="1" ht="12.75">
      <c r="H1" t="s">
        <v>94</v>
      </c>
    </row>
    <row r="2" spans="1:9" ht="12.75">
      <c r="A2" t="s">
        <v>21</v>
      </c>
      <c r="B2" t="s">
        <v>20</v>
      </c>
      <c r="C2" t="s">
        <v>64</v>
      </c>
      <c r="E2" t="s">
        <v>92</v>
      </c>
      <c r="F2" t="s">
        <v>93</v>
      </c>
      <c r="H2" t="s">
        <v>92</v>
      </c>
      <c r="I2" t="s">
        <v>93</v>
      </c>
    </row>
    <row r="3" spans="1:3" ht="12.75">
      <c r="A3">
        <v>1959</v>
      </c>
      <c r="B3">
        <v>2441.3</v>
      </c>
      <c r="C3">
        <v>127.80360730392158</v>
      </c>
    </row>
    <row r="4" spans="1:9" ht="12.75">
      <c r="A4">
        <v>1960</v>
      </c>
      <c r="B4">
        <v>2501.8</v>
      </c>
      <c r="C4">
        <v>128.45991982352942</v>
      </c>
      <c r="E4">
        <f>B4/C4</f>
        <v>19.47533521301293</v>
      </c>
      <c r="F4" s="14">
        <f>'tables-hours'!$N$8*'tables-hours'!$E$8^('GDP per hour data'!A4-1960)</f>
        <v>19.798421098029472</v>
      </c>
      <c r="H4">
        <f>E4/'tables-employment'!$E$8^('GDP per hour data'!A4-1960)</f>
        <v>19.47533521301293</v>
      </c>
      <c r="I4">
        <f>F4</f>
        <v>19.798421098029472</v>
      </c>
    </row>
    <row r="5" spans="1:9" ht="12.75">
      <c r="A5">
        <v>1961</v>
      </c>
      <c r="B5">
        <v>2560</v>
      </c>
      <c r="C5">
        <v>128.7200326176471</v>
      </c>
      <c r="E5">
        <f aca="true" t="shared" si="0" ref="E5:E46">B5/C5</f>
        <v>19.888124233189732</v>
      </c>
      <c r="F5" s="14">
        <f>'tables-hours'!$N$8*'tables-hours'!$E$8^('GDP per hour data'!A5-1960)</f>
        <v>20.16049050928883</v>
      </c>
      <c r="H5">
        <f>E5/'tables-employment'!$E$8^('GDP per hour data'!A5-1960)</f>
        <v>19.57528189641249</v>
      </c>
      <c r="I5">
        <f aca="true" t="shared" si="1" ref="I5:I46">I4</f>
        <v>19.798421098029472</v>
      </c>
    </row>
    <row r="6" spans="1:9" ht="12.75">
      <c r="A6">
        <v>1962</v>
      </c>
      <c r="B6">
        <v>2715.2</v>
      </c>
      <c r="C6">
        <v>132.5555113235294</v>
      </c>
      <c r="E6">
        <f t="shared" si="0"/>
        <v>20.48349384261351</v>
      </c>
      <c r="F6" s="14">
        <f>'tables-hours'!$N$8*'tables-hours'!$E$8^('GDP per hour data'!A6-1960)</f>
        <v>20.529181370709324</v>
      </c>
      <c r="H6">
        <f>E6/'tables-employment'!$E$8^('GDP per hour data'!A6-1960)</f>
        <v>19.844147072573296</v>
      </c>
      <c r="I6">
        <f t="shared" si="1"/>
        <v>19.798421098029472</v>
      </c>
    </row>
    <row r="7" spans="1:9" ht="12.75">
      <c r="A7">
        <v>1963</v>
      </c>
      <c r="B7">
        <v>2834</v>
      </c>
      <c r="C7">
        <v>134.99452633333337</v>
      </c>
      <c r="E7">
        <f t="shared" si="0"/>
        <v>20.9934437860257</v>
      </c>
      <c r="F7" s="14">
        <f>'tables-hours'!$N$8*'tables-hours'!$E$8^('GDP per hour data'!A7-1960)</f>
        <v>20.904614773995668</v>
      </c>
      <c r="H7">
        <f>E7/'tables-employment'!$E$8^('GDP per hour data'!A7-1960)</f>
        <v>20.018258297577173</v>
      </c>
      <c r="I7">
        <f t="shared" si="1"/>
        <v>19.798421098029472</v>
      </c>
    </row>
    <row r="8" spans="1:9" ht="12.75">
      <c r="A8">
        <v>1964</v>
      </c>
      <c r="B8">
        <v>2998.6</v>
      </c>
      <c r="C8">
        <v>138.74861</v>
      </c>
      <c r="E8">
        <f t="shared" si="0"/>
        <v>21.611748038412777</v>
      </c>
      <c r="F8" s="14">
        <f>'tables-hours'!$N$8*'tables-hours'!$E$8^('GDP per hour data'!A8-1960)</f>
        <v>21.286914025352516</v>
      </c>
      <c r="H8">
        <f>E8/'tables-employment'!$E$8^('GDP per hour data'!A8-1960)</f>
        <v>20.283677577390158</v>
      </c>
      <c r="I8">
        <f t="shared" si="1"/>
        <v>19.798421098029472</v>
      </c>
    </row>
    <row r="9" spans="1:9" ht="12.75">
      <c r="A9">
        <v>1965</v>
      </c>
      <c r="B9">
        <v>3191.1</v>
      </c>
      <c r="C9">
        <v>142.6878336</v>
      </c>
      <c r="E9">
        <f t="shared" si="0"/>
        <v>22.36420526886463</v>
      </c>
      <c r="F9" s="14">
        <f>'tables-hours'!$N$8*'tables-hours'!$E$8^('GDP per hour data'!A9-1960)</f>
        <v>21.67620468598278</v>
      </c>
      <c r="H9">
        <f>E9/'tables-employment'!$E$8^('GDP per hour data'!A9-1960)</f>
        <v>20.659722002585823</v>
      </c>
      <c r="I9">
        <f t="shared" si="1"/>
        <v>19.798421098029472</v>
      </c>
    </row>
    <row r="10" spans="1:9" ht="12.75">
      <c r="A10">
        <v>1966</v>
      </c>
      <c r="B10">
        <v>3399.1</v>
      </c>
      <c r="C10">
        <v>145.93579</v>
      </c>
      <c r="E10">
        <f t="shared" si="0"/>
        <v>23.291750433529703</v>
      </c>
      <c r="F10" s="14">
        <f>'tables-hours'!$N$8*'tables-hours'!$E$8^('GDP per hour data'!A10-1960)</f>
        <v>22.072614613326547</v>
      </c>
      <c r="H10">
        <f>E10/'tables-employment'!$E$8^('GDP per hour data'!A10-1960)</f>
        <v>21.178116469909263</v>
      </c>
      <c r="I10">
        <f t="shared" si="1"/>
        <v>19.798421098029472</v>
      </c>
    </row>
    <row r="11" spans="1:9" ht="12.75">
      <c r="A11">
        <v>1967</v>
      </c>
      <c r="B11">
        <v>3484.6</v>
      </c>
      <c r="C11">
        <v>146.5723376</v>
      </c>
      <c r="E11">
        <f t="shared" si="0"/>
        <v>23.773926629386036</v>
      </c>
      <c r="F11" s="14">
        <f>'tables-hours'!$N$8*'tables-hours'!$E$8^('GDP per hour data'!A11-1960)</f>
        <v>22.47627400305421</v>
      </c>
      <c r="H11">
        <f>E11/'tables-employment'!$E$8^('GDP per hour data'!A11-1960)</f>
        <v>21.27650663137648</v>
      </c>
      <c r="I11">
        <f t="shared" si="1"/>
        <v>19.798421098029472</v>
      </c>
    </row>
    <row r="12" spans="1:9" ht="12.75">
      <c r="A12">
        <v>1968</v>
      </c>
      <c r="B12">
        <v>3652.7</v>
      </c>
      <c r="C12">
        <v>148.833568</v>
      </c>
      <c r="E12">
        <f t="shared" si="0"/>
        <v>24.54217854939821</v>
      </c>
      <c r="F12" s="14">
        <f>'tables-hours'!$N$8*'tables-hours'!$E$8^('GDP per hour data'!A12-1960)</f>
        <v>22.887315431827535</v>
      </c>
      <c r="H12">
        <f>E12/'tables-employment'!$E$8^('GDP per hour data'!A12-1960)</f>
        <v>21.61855774228449</v>
      </c>
      <c r="I12">
        <f t="shared" si="1"/>
        <v>19.798421098029472</v>
      </c>
    </row>
    <row r="13" spans="1:9" ht="12.75">
      <c r="A13">
        <v>1969</v>
      </c>
      <c r="B13">
        <v>3765.4</v>
      </c>
      <c r="C13">
        <v>151.9089</v>
      </c>
      <c r="E13">
        <f t="shared" si="0"/>
        <v>24.78722444833713</v>
      </c>
      <c r="F13" s="14">
        <f>'tables-hours'!$N$8*'tables-hours'!$E$8^('GDP per hour data'!A13-1960)</f>
        <v>23.305873900842712</v>
      </c>
      <c r="H13">
        <f>E13/'tables-employment'!$E$8^('GDP per hour data'!A13-1960)</f>
        <v>21.490954554807324</v>
      </c>
      <c r="I13">
        <f t="shared" si="1"/>
        <v>19.798421098029472</v>
      </c>
    </row>
    <row r="14" spans="1:9" ht="12.75">
      <c r="A14">
        <v>1970</v>
      </c>
      <c r="B14">
        <v>3771.9</v>
      </c>
      <c r="C14">
        <v>151.376472</v>
      </c>
      <c r="E14">
        <f t="shared" si="0"/>
        <v>24.917346468478932</v>
      </c>
      <c r="F14" s="14">
        <f>'tables-hours'!$N$8*'tables-hours'!$E$8^('GDP per hour data'!A14-1960)</f>
        <v>23.73208688016978</v>
      </c>
      <c r="H14">
        <f>E14/'tables-employment'!$E$8^('GDP per hour data'!A14-1960)</f>
        <v>21.263942938057635</v>
      </c>
      <c r="I14">
        <f t="shared" si="1"/>
        <v>19.798421098029472</v>
      </c>
    </row>
    <row r="15" spans="1:9" ht="12.75">
      <c r="A15">
        <v>1971</v>
      </c>
      <c r="B15">
        <v>3898.6</v>
      </c>
      <c r="C15">
        <v>151.87669119999998</v>
      </c>
      <c r="E15">
        <f t="shared" si="0"/>
        <v>25.669508396559014</v>
      </c>
      <c r="F15" s="14">
        <f>'tables-hours'!$N$8*'tables-hours'!$E$8^('GDP per hour data'!A15-1960)</f>
        <v>24.16609435390284</v>
      </c>
      <c r="H15">
        <f>E15/'tables-employment'!$E$8^('GDP per hour data'!A15-1960)</f>
        <v>21.56124127098045</v>
      </c>
      <c r="I15">
        <f t="shared" si="1"/>
        <v>19.798421098029472</v>
      </c>
    </row>
    <row r="16" spans="1:9" ht="12.75">
      <c r="A16">
        <v>1972</v>
      </c>
      <c r="B16">
        <v>4105</v>
      </c>
      <c r="C16">
        <v>157.6351764</v>
      </c>
      <c r="E16">
        <f t="shared" si="0"/>
        <v>26.04114191862572</v>
      </c>
      <c r="F16" s="14">
        <f>'tables-hours'!$N$8*'tables-hours'!$E$8^('GDP per hour data'!A16-1960)</f>
        <v>24.60803886613602</v>
      </c>
      <c r="H16">
        <f>E16/'tables-employment'!$E$8^('GDP per hour data'!A16-1960)</f>
        <v>21.529325952531664</v>
      </c>
      <c r="I16">
        <f t="shared" si="1"/>
        <v>19.798421098029472</v>
      </c>
    </row>
    <row r="17" spans="1:9" ht="12.75">
      <c r="A17">
        <v>1973</v>
      </c>
      <c r="B17">
        <v>4341.5</v>
      </c>
      <c r="C17">
        <v>163.22080319999998</v>
      </c>
      <c r="E17">
        <f t="shared" si="0"/>
        <v>26.598937849118492</v>
      </c>
      <c r="F17" s="14">
        <f>'tables-hours'!$N$8*'tables-hours'!$E$8^('GDP per hour data'!A17-1960)</f>
        <v>25.05806556778023</v>
      </c>
      <c r="H17">
        <f>E17/'tables-employment'!$E$8^('GDP per hour data'!A17-1960)</f>
        <v>21.644567093495223</v>
      </c>
      <c r="I17">
        <f t="shared" si="1"/>
        <v>19.798421098029472</v>
      </c>
    </row>
    <row r="18" spans="1:9" ht="12.75">
      <c r="A18">
        <v>1974</v>
      </c>
      <c r="B18">
        <v>4319.6</v>
      </c>
      <c r="C18">
        <v>164.28368319999998</v>
      </c>
      <c r="E18">
        <f t="shared" si="0"/>
        <v>26.2935424617994</v>
      </c>
      <c r="F18" s="14">
        <f>'tables-hours'!$N$8*'tables-hours'!$E$8^('GDP per hour data'!A18-1960)</f>
        <v>25.516322264236074</v>
      </c>
      <c r="H18">
        <f>E18/'tables-employment'!$E$8^('GDP per hour data'!A18-1960)</f>
        <v>21.059493000650313</v>
      </c>
      <c r="I18">
        <f t="shared" si="1"/>
        <v>19.798421098029472</v>
      </c>
    </row>
    <row r="19" spans="1:9" ht="12.75">
      <c r="A19">
        <v>1975</v>
      </c>
      <c r="B19">
        <v>4311.2</v>
      </c>
      <c r="C19">
        <v>160.703712</v>
      </c>
      <c r="E19">
        <f t="shared" si="0"/>
        <v>26.827009447049985</v>
      </c>
      <c r="F19" s="14">
        <f>'tables-hours'!$N$8*'tables-hours'!$E$8^('GDP per hour data'!A19-1960)</f>
        <v>25.982959463938606</v>
      </c>
      <c r="H19">
        <f>E19/'tables-employment'!$E$8^('GDP per hour data'!A19-1960)</f>
        <v>21.148777735357424</v>
      </c>
      <c r="I19">
        <f t="shared" si="1"/>
        <v>19.798421098029472</v>
      </c>
    </row>
    <row r="20" spans="1:9" ht="12.75">
      <c r="A20">
        <v>1976</v>
      </c>
      <c r="B20">
        <v>4540.9</v>
      </c>
      <c r="C20">
        <v>166.6052544</v>
      </c>
      <c r="E20">
        <f t="shared" si="0"/>
        <v>27.25544291116907</v>
      </c>
      <c r="F20" s="14">
        <f>'tables-hours'!$N$8*'tables-hours'!$E$8^('GDP per hour data'!A20-1960)</f>
        <v>26.45813042778988</v>
      </c>
      <c r="H20">
        <f>E20/'tables-employment'!$E$8^('GDP per hour data'!A20-1960)</f>
        <v>21.148543134217814</v>
      </c>
      <c r="I20">
        <f t="shared" si="1"/>
        <v>19.798421098029472</v>
      </c>
    </row>
    <row r="21" spans="1:9" ht="12.75">
      <c r="A21">
        <v>1977</v>
      </c>
      <c r="B21">
        <v>4750.5</v>
      </c>
      <c r="C21">
        <v>171.7773356</v>
      </c>
      <c r="E21">
        <f t="shared" si="0"/>
        <v>27.65498709947391</v>
      </c>
      <c r="F21" s="14">
        <f>'tables-hours'!$N$8*'tables-hours'!$E$8^('GDP per hour data'!A21-1960)</f>
        <v>26.94199121949547</v>
      </c>
      <c r="H21">
        <f>E21/'tables-employment'!$E$8^('GDP per hour data'!A21-1960)</f>
        <v>21.121019252632546</v>
      </c>
      <c r="I21">
        <f t="shared" si="1"/>
        <v>19.798421098029472</v>
      </c>
    </row>
    <row r="22" spans="1:9" ht="12.75">
      <c r="A22">
        <v>1978</v>
      </c>
      <c r="B22">
        <v>5015</v>
      </c>
      <c r="C22">
        <v>178.80295679999998</v>
      </c>
      <c r="E22">
        <f t="shared" si="0"/>
        <v>28.047634612717996</v>
      </c>
      <c r="F22" s="14">
        <f>'tables-hours'!$N$8*'tables-hours'!$E$8^('GDP per hour data'!A22-1960)</f>
        <v>27.434700756821584</v>
      </c>
      <c r="H22">
        <f>E22/'tables-employment'!$E$8^('GDP per hour data'!A22-1960)</f>
        <v>21.08394399855421</v>
      </c>
      <c r="I22">
        <f t="shared" si="1"/>
        <v>19.798421098029472</v>
      </c>
    </row>
    <row r="23" spans="1:9" ht="12.75">
      <c r="A23">
        <v>1979</v>
      </c>
      <c r="B23">
        <v>5173.4</v>
      </c>
      <c r="C23">
        <v>182.94298880000002</v>
      </c>
      <c r="E23">
        <f t="shared" si="0"/>
        <v>28.278755222785552</v>
      </c>
      <c r="F23" s="14">
        <f>'tables-hours'!$N$8*'tables-hours'!$E$8^('GDP per hour data'!A23-1960)</f>
        <v>27.936420863789493</v>
      </c>
      <c r="H23">
        <f>E23/'tables-employment'!$E$8^('GDP per hour data'!A23-1960)</f>
        <v>20.923296162034116</v>
      </c>
      <c r="I23">
        <f t="shared" si="1"/>
        <v>19.798421098029472</v>
      </c>
    </row>
    <row r="24" spans="1:9" ht="12.75">
      <c r="A24">
        <v>1980</v>
      </c>
      <c r="B24">
        <v>5161.7</v>
      </c>
      <c r="C24">
        <v>181.7642112</v>
      </c>
      <c r="E24">
        <f t="shared" si="0"/>
        <v>28.397779551445602</v>
      </c>
      <c r="F24" s="14">
        <f>'tables-hours'!$N$8*'tables-hours'!$E$8^('GDP per hour data'!A24-1960)</f>
        <v>28.44731632382457</v>
      </c>
      <c r="H24">
        <f>E24/'tables-employment'!$E$8^('GDP per hour data'!A24-1960)</f>
        <v>20.680850629405562</v>
      </c>
      <c r="I24">
        <f t="shared" si="1"/>
        <v>19.798421098029472</v>
      </c>
    </row>
    <row r="25" spans="1:9" ht="12.75">
      <c r="A25">
        <v>1981</v>
      </c>
      <c r="B25">
        <v>5291.7</v>
      </c>
      <c r="C25">
        <v>183.76666880000002</v>
      </c>
      <c r="E25">
        <f t="shared" si="0"/>
        <v>28.795755152742906</v>
      </c>
      <c r="F25" s="14">
        <f>'tables-hours'!$N$8*'tables-hours'!$E$8^('GDP per hour data'!A25-1960)</f>
        <v>28.967554933877224</v>
      </c>
      <c r="H25">
        <f>E25/'tables-employment'!$E$8^('GDP per hour data'!A25-1960)</f>
        <v>20.64080767550984</v>
      </c>
      <c r="I25">
        <f t="shared" si="1"/>
        <v>19.798421098029472</v>
      </c>
    </row>
    <row r="26" spans="1:9" ht="12.75">
      <c r="A26">
        <v>1982</v>
      </c>
      <c r="B26">
        <v>5189.3</v>
      </c>
      <c r="C26">
        <v>179.5847144</v>
      </c>
      <c r="E26">
        <f t="shared" si="0"/>
        <v>28.896111884230613</v>
      </c>
      <c r="F26" s="14">
        <f>'tables-hours'!$N$8*'tables-hours'!$E$8^('GDP per hour data'!A26-1960)</f>
        <v>29.49730755953362</v>
      </c>
      <c r="H26">
        <f>E26/'tables-employment'!$E$8^('GDP per hour data'!A26-1960)</f>
        <v>20.386929731449115</v>
      </c>
      <c r="I26">
        <f t="shared" si="1"/>
        <v>19.798421098029472</v>
      </c>
    </row>
    <row r="27" spans="1:9" ht="12.75">
      <c r="A27">
        <v>1983</v>
      </c>
      <c r="B27">
        <v>5423.8</v>
      </c>
      <c r="C27">
        <v>182.99354319999998</v>
      </c>
      <c r="E27">
        <f t="shared" si="0"/>
        <v>29.639297131222502</v>
      </c>
      <c r="F27" s="14">
        <f>'tables-hours'!$N$8*'tables-hours'!$E$8^('GDP per hour data'!A27-1960)</f>
        <v>30.03674819113427</v>
      </c>
      <c r="H27">
        <f>E27/'tables-employment'!$E$8^('GDP per hour data'!A27-1960)</f>
        <v>20.58232905364145</v>
      </c>
      <c r="I27">
        <f t="shared" si="1"/>
        <v>19.798421098029472</v>
      </c>
    </row>
    <row r="28" spans="1:9" ht="12.75">
      <c r="A28">
        <v>1984</v>
      </c>
      <c r="B28">
        <v>5813.6</v>
      </c>
      <c r="C28">
        <v>191.655126</v>
      </c>
      <c r="E28">
        <f t="shared" si="0"/>
        <v>30.33365254211881</v>
      </c>
      <c r="F28" s="14">
        <f>'tables-hours'!$N$8*'tables-hours'!$E$8^('GDP per hour data'!A28-1960)</f>
        <v>30.586054000918875</v>
      </c>
      <c r="H28">
        <f>E28/'tables-employment'!$E$8^('GDP per hour data'!A28-1960)</f>
        <v>20.73316123521557</v>
      </c>
      <c r="I28">
        <f t="shared" si="1"/>
        <v>19.798421098029472</v>
      </c>
    </row>
    <row r="29" spans="1:9" ht="12.75">
      <c r="A29">
        <v>1985</v>
      </c>
      <c r="B29">
        <v>6053.7</v>
      </c>
      <c r="C29">
        <v>194.45582</v>
      </c>
      <c r="E29">
        <f t="shared" si="0"/>
        <v>31.131493004426403</v>
      </c>
      <c r="F29" s="14">
        <f>'tables-hours'!$N$8*'tables-hours'!$E$8^('GDP per hour data'!A29-1960)</f>
        <v>31.145405401216237</v>
      </c>
      <c r="H29">
        <f>E29/'tables-employment'!$E$8^('GDP per hour data'!A29-1960)</f>
        <v>20.943775167316318</v>
      </c>
      <c r="I29">
        <f t="shared" si="1"/>
        <v>19.798421098029472</v>
      </c>
    </row>
    <row r="30" spans="1:9" ht="12.75">
      <c r="A30">
        <v>1986</v>
      </c>
      <c r="B30">
        <v>6263.6</v>
      </c>
      <c r="C30">
        <v>197.7568268</v>
      </c>
      <c r="E30">
        <f t="shared" si="0"/>
        <v>31.673242847563735</v>
      </c>
      <c r="F30" s="14">
        <f>'tables-hours'!$N$8*'tables-hours'!$E$8^('GDP per hour data'!A30-1960)</f>
        <v>31.71498610369836</v>
      </c>
      <c r="H30">
        <f>E30/'tables-employment'!$E$8^('GDP per hour data'!A30-1960)</f>
        <v>20.973057588146272</v>
      </c>
      <c r="I30">
        <f t="shared" si="1"/>
        <v>19.798421098029472</v>
      </c>
    </row>
    <row r="31" spans="1:9" ht="12.75">
      <c r="A31">
        <v>1987</v>
      </c>
      <c r="B31">
        <v>6475.1</v>
      </c>
      <c r="C31">
        <v>202.886736</v>
      </c>
      <c r="E31">
        <f t="shared" si="0"/>
        <v>31.914851249812603</v>
      </c>
      <c r="F31" s="14">
        <f>'tables-hours'!$N$8*'tables-hours'!$E$8^('GDP per hour data'!A31-1960)</f>
        <v>32.29498317971811</v>
      </c>
      <c r="H31">
        <f>E31/'tables-employment'!$E$8^('GDP per hour data'!A31-1960)</f>
        <v>20.800618271776187</v>
      </c>
      <c r="I31">
        <f t="shared" si="1"/>
        <v>19.798421098029472</v>
      </c>
    </row>
    <row r="32" spans="1:9" ht="12.75">
      <c r="A32">
        <v>1988</v>
      </c>
      <c r="B32">
        <v>6742.7</v>
      </c>
      <c r="C32">
        <v>206.8504256</v>
      </c>
      <c r="E32">
        <f t="shared" si="0"/>
        <v>32.596983933882704</v>
      </c>
      <c r="F32" s="14">
        <f>'tables-hours'!$N$8*'tables-hours'!$E$8^('GDP per hour data'!A32-1960)</f>
        <v>32.885587121750405</v>
      </c>
      <c r="H32">
        <f>E32/'tables-employment'!$E$8^('GDP per hour data'!A32-1960)</f>
        <v>20.91101138899481</v>
      </c>
      <c r="I32">
        <f t="shared" si="1"/>
        <v>19.798421098029472</v>
      </c>
    </row>
    <row r="33" spans="1:9" ht="12.75">
      <c r="A33">
        <v>1989</v>
      </c>
      <c r="B33">
        <v>6981.4</v>
      </c>
      <c r="C33">
        <v>210.511548</v>
      </c>
      <c r="E33">
        <f t="shared" si="0"/>
        <v>33.163976353449264</v>
      </c>
      <c r="F33" s="14">
        <f>'tables-hours'!$N$8*'tables-hours'!$E$8^('GDP per hour data'!A33-1960)</f>
        <v>33.486991905956934</v>
      </c>
      <c r="H33">
        <f>E33/'tables-employment'!$E$8^('GDP per hour data'!A33-1960)</f>
        <v>20.940083911637732</v>
      </c>
      <c r="I33">
        <f t="shared" si="1"/>
        <v>19.798421098029472</v>
      </c>
    </row>
    <row r="34" spans="1:9" ht="12.75">
      <c r="A34">
        <v>1990</v>
      </c>
      <c r="B34">
        <v>7112.5</v>
      </c>
      <c r="C34">
        <v>211.8791948</v>
      </c>
      <c r="E34">
        <f t="shared" si="0"/>
        <v>33.56865692600792</v>
      </c>
      <c r="F34" s="14">
        <f>'tables-hours'!$N$8*'tables-hours'!$E$8^('GDP per hour data'!A34-1960)</f>
        <v>34.09939505589517</v>
      </c>
      <c r="H34">
        <f>E34/'tables-employment'!$E$8^('GDP per hour data'!A34-1960)</f>
        <v>20.862194360454446</v>
      </c>
      <c r="I34">
        <f t="shared" si="1"/>
        <v>19.798421098029472</v>
      </c>
    </row>
    <row r="35" spans="1:9" ht="12.75">
      <c r="A35">
        <v>1991</v>
      </c>
      <c r="B35">
        <v>7100.5</v>
      </c>
      <c r="C35">
        <v>208.7375576</v>
      </c>
      <c r="E35">
        <f t="shared" si="0"/>
        <v>34.016398781509935</v>
      </c>
      <c r="F35" s="14">
        <f>'tables-hours'!$N$8*'tables-hours'!$E$8^('GDP per hour data'!A35-1960)</f>
        <v>34.72299770739232</v>
      </c>
      <c r="H35">
        <f>E35/'tables-employment'!$E$8^('GDP per hour data'!A35-1960)</f>
        <v>20.807914587092554</v>
      </c>
      <c r="I35">
        <f t="shared" si="1"/>
        <v>19.798421098029472</v>
      </c>
    </row>
    <row r="36" spans="1:9" ht="12.75">
      <c r="A36">
        <v>1992</v>
      </c>
      <c r="B36">
        <v>7336.6</v>
      </c>
      <c r="C36">
        <v>210.7261728</v>
      </c>
      <c r="E36">
        <f t="shared" si="0"/>
        <v>34.81579863818416</v>
      </c>
      <c r="F36" s="14">
        <f>'tables-hours'!$N$8*'tables-hours'!$E$8^('GDP per hour data'!A36-1960)</f>
        <v>35.35800467460583</v>
      </c>
      <c r="H36">
        <f>E36/'tables-employment'!$E$8^('GDP per hour data'!A36-1960)</f>
        <v>20.961906760727135</v>
      </c>
      <c r="I36">
        <f t="shared" si="1"/>
        <v>19.798421098029472</v>
      </c>
    </row>
    <row r="37" spans="1:9" ht="12.75">
      <c r="A37">
        <v>1993</v>
      </c>
      <c r="B37">
        <v>7532.7</v>
      </c>
      <c r="C37">
        <v>214.49395239999998</v>
      </c>
      <c r="E37">
        <f t="shared" si="0"/>
        <v>35.1184726455719</v>
      </c>
      <c r="F37" s="14">
        <f>'tables-hours'!$N$8*'tables-hours'!$E$8^('GDP per hour data'!A37-1960)</f>
        <v>36.004624517291894</v>
      </c>
      <c r="H37">
        <f>E37/'tables-employment'!$E$8^('GDP per hour data'!A37-1960)</f>
        <v>20.811541207256052</v>
      </c>
      <c r="I37">
        <f t="shared" si="1"/>
        <v>19.798421098029472</v>
      </c>
    </row>
    <row r="38" spans="1:9" ht="12.75">
      <c r="A38">
        <v>1994</v>
      </c>
      <c r="B38">
        <v>7835.5</v>
      </c>
      <c r="C38">
        <v>220.76964</v>
      </c>
      <c r="E38">
        <f t="shared" si="0"/>
        <v>35.49174605711184</v>
      </c>
      <c r="F38" s="14">
        <f>'tables-hours'!$N$8*'tables-hours'!$E$8^('GDP per hour data'!A38-1960)</f>
        <v>36.66306960930419</v>
      </c>
      <c r="H38">
        <f>E38/'tables-employment'!$E$8^('GDP per hour data'!A38-1960)</f>
        <v>20.701899214713148</v>
      </c>
      <c r="I38">
        <f t="shared" si="1"/>
        <v>19.798421098029472</v>
      </c>
    </row>
    <row r="39" spans="1:9" ht="12.75">
      <c r="A39">
        <v>1995</v>
      </c>
      <c r="B39">
        <v>8031.7</v>
      </c>
      <c r="C39">
        <v>222.77164</v>
      </c>
      <c r="E39">
        <f t="shared" si="0"/>
        <v>36.05351201795705</v>
      </c>
      <c r="F39" s="14">
        <f>'tables-hours'!$N$8*'tables-hours'!$E$8^('GDP per hour data'!A39-1960)</f>
        <v>37.33355620834531</v>
      </c>
      <c r="H39">
        <f>E39/'tables-employment'!$E$8^('GDP per hour data'!A39-1960)</f>
        <v>20.698772986647306</v>
      </c>
      <c r="I39">
        <f t="shared" si="1"/>
        <v>19.798421098029472</v>
      </c>
    </row>
    <row r="40" spans="1:9" ht="12.75">
      <c r="A40">
        <v>1996</v>
      </c>
      <c r="B40">
        <v>8328.9</v>
      </c>
      <c r="C40">
        <v>225.99638879999998</v>
      </c>
      <c r="E40">
        <f t="shared" si="0"/>
        <v>36.8541287063256</v>
      </c>
      <c r="F40" s="14">
        <f>'tables-hours'!$N$8*'tables-hours'!$E$8^('GDP per hour data'!A40-1960)</f>
        <v>38.016304526993764</v>
      </c>
      <c r="H40">
        <f>E40/'tables-employment'!$E$8^('GDP per hour data'!A40-1960)</f>
        <v>20.825592879093467</v>
      </c>
      <c r="I40">
        <f t="shared" si="1"/>
        <v>19.798421098029472</v>
      </c>
    </row>
    <row r="41" spans="1:9" ht="12.75">
      <c r="A41">
        <v>1997</v>
      </c>
      <c r="B41">
        <v>8703.5</v>
      </c>
      <c r="C41">
        <v>232.427052</v>
      </c>
      <c r="E41">
        <f t="shared" si="0"/>
        <v>37.44615751526204</v>
      </c>
      <c r="F41" s="14">
        <f>'tables-hours'!$N$8*'tables-hours'!$E$8^('GDP per hour data'!A41-1960)</f>
        <v>38.71153880502997</v>
      </c>
      <c r="H41">
        <f>E41/'tables-employment'!$E$8^('GDP per hour data'!A41-1960)</f>
        <v>20.82728626900215</v>
      </c>
      <c r="I41">
        <f t="shared" si="1"/>
        <v>19.798421098029472</v>
      </c>
    </row>
    <row r="42" spans="1:9" ht="12.75">
      <c r="A42">
        <v>1998</v>
      </c>
      <c r="B42">
        <v>9066.9</v>
      </c>
      <c r="C42">
        <v>235.844622</v>
      </c>
      <c r="E42">
        <f t="shared" si="0"/>
        <v>38.444378858891255</v>
      </c>
      <c r="F42" s="14">
        <f>'tables-hours'!$N$8*'tables-hours'!$E$8^('GDP per hour data'!A42-1960)</f>
        <v>39.419487383084814</v>
      </c>
      <c r="H42">
        <f>E42/'tables-employment'!$E$8^('GDP per hour data'!A42-1960)</f>
        <v>21.04614100569533</v>
      </c>
      <c r="I42">
        <f t="shared" si="1"/>
        <v>19.798421098029472</v>
      </c>
    </row>
    <row r="43" spans="1:9" ht="12.75">
      <c r="A43">
        <v>1999</v>
      </c>
      <c r="B43">
        <v>9470.3</v>
      </c>
      <c r="C43">
        <v>238.0891968</v>
      </c>
      <c r="E43">
        <f t="shared" si="0"/>
        <v>39.77626926078151</v>
      </c>
      <c r="F43" s="14">
        <f>'tables-hours'!$N$8*'tables-hours'!$E$8^('GDP per hour data'!A43-1960)</f>
        <v>40.14038277763523</v>
      </c>
      <c r="H43">
        <f>E43/'tables-employment'!$E$8^('GDP per hour data'!A43-1960)</f>
        <v>21.432748850446412</v>
      </c>
      <c r="I43">
        <f t="shared" si="1"/>
        <v>19.798421098029472</v>
      </c>
    </row>
    <row r="44" spans="1:9" ht="12.75">
      <c r="A44">
        <v>2000</v>
      </c>
      <c r="B44">
        <v>9817</v>
      </c>
      <c r="C44">
        <v>244.15878759999998</v>
      </c>
      <c r="E44">
        <f t="shared" si="0"/>
        <v>40.20744080726259</v>
      </c>
      <c r="F44" s="14">
        <f>'tables-hours'!$N$8*'tables-hours'!$E$8^('GDP per hour data'!A44-1960)</f>
        <v>40.87446175737116</v>
      </c>
      <c r="H44">
        <f>E44/'tables-employment'!$E$8^('GDP per hour data'!A44-1960)</f>
        <v>21.324284104284363</v>
      </c>
      <c r="I44">
        <f t="shared" si="1"/>
        <v>19.798421098029472</v>
      </c>
    </row>
    <row r="45" spans="1:9" ht="12.75">
      <c r="A45">
        <v>2001</v>
      </c>
      <c r="B45">
        <v>9866.6</v>
      </c>
      <c r="C45">
        <v>242.097544</v>
      </c>
      <c r="E45">
        <f t="shared" si="0"/>
        <v>40.75464722599582</v>
      </c>
      <c r="F45" s="14">
        <f>'tables-hours'!$N$8*'tables-hours'!$E$8^('GDP per hour data'!A45-1960)</f>
        <v>41.62196542095914</v>
      </c>
      <c r="H45">
        <f>E45/'tables-employment'!$E$8^('GDP per hour data'!A45-1960)</f>
        <v>21.274500281368784</v>
      </c>
      <c r="I45">
        <f t="shared" si="1"/>
        <v>19.798421098029472</v>
      </c>
    </row>
    <row r="46" spans="1:9" ht="12.75">
      <c r="A46">
        <v>2002</v>
      </c>
      <c r="B46">
        <v>10083</v>
      </c>
      <c r="C46">
        <v>240.595758</v>
      </c>
      <c r="E46">
        <f t="shared" si="0"/>
        <v>41.908469558303686</v>
      </c>
      <c r="F46" s="14">
        <f>'tables-hours'!$N$8*'tables-hours'!$E$8^('GDP per hour data'!A46-1960)</f>
        <v>42.38313927622804</v>
      </c>
      <c r="H46">
        <f>E46/'tables-employment'!$E$8^('GDP per hour data'!A46-1960)</f>
        <v>21.532687195274896</v>
      </c>
      <c r="I46">
        <f t="shared" si="1"/>
        <v>19.798421098029472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6"/>
  <sheetViews>
    <sheetView workbookViewId="0" topLeftCell="A1">
      <selection activeCell="K3" sqref="K3"/>
    </sheetView>
  </sheetViews>
  <sheetFormatPr defaultColWidth="9.140625" defaultRowHeight="12.75"/>
  <cols>
    <col min="6" max="6" width="10.00390625" style="0" bestFit="1" customWidth="1"/>
    <col min="16" max="16" width="16.28125" style="0" bestFit="1" customWidth="1"/>
    <col min="22" max="22" width="16.28125" style="0" bestFit="1" customWidth="1"/>
    <col min="25" max="25" width="11.00390625" style="0" bestFit="1" customWidth="1"/>
    <col min="27" max="27" width="11.57421875" style="0" bestFit="1" customWidth="1"/>
    <col min="38" max="38" width="16.28125" style="0" bestFit="1" customWidth="1"/>
    <col min="39" max="39" width="9.57421875" style="0" bestFit="1" customWidth="1"/>
  </cols>
  <sheetData>
    <row r="1" spans="13:23" ht="12.75">
      <c r="M1" t="s">
        <v>71</v>
      </c>
      <c r="P1" t="s">
        <v>14</v>
      </c>
      <c r="Q1">
        <v>0.0469025</v>
      </c>
      <c r="S1" t="s">
        <v>80</v>
      </c>
      <c r="V1" t="s">
        <v>14</v>
      </c>
      <c r="W1">
        <v>0.0459105</v>
      </c>
    </row>
    <row r="2" spans="2:39" ht="12.75">
      <c r="B2" t="s">
        <v>42</v>
      </c>
      <c r="C2" t="s">
        <v>43</v>
      </c>
      <c r="D2" s="11" t="s">
        <v>45</v>
      </c>
      <c r="E2" s="11"/>
      <c r="F2" s="1" t="s">
        <v>20</v>
      </c>
      <c r="G2" s="6" t="s">
        <v>28</v>
      </c>
      <c r="I2" t="s">
        <v>70</v>
      </c>
      <c r="K2" t="s">
        <v>75</v>
      </c>
      <c r="N2" t="s">
        <v>79</v>
      </c>
      <c r="O2" t="s">
        <v>78</v>
      </c>
      <c r="P2" t="s">
        <v>76</v>
      </c>
      <c r="Q2" s="19">
        <f>Q1*AVERAGE(O14:O46)</f>
        <v>0.11681806427362403</v>
      </c>
      <c r="T2" t="s">
        <v>79</v>
      </c>
      <c r="U2" t="s">
        <v>78</v>
      </c>
      <c r="V2" t="s">
        <v>76</v>
      </c>
      <c r="W2" s="19">
        <f>W1*AVERAGE(U14:U46)</f>
        <v>0.11681779278051242</v>
      </c>
      <c r="Y2" t="s">
        <v>84</v>
      </c>
      <c r="AA2" s="6" t="s">
        <v>83</v>
      </c>
      <c r="AM2" s="19"/>
    </row>
    <row r="3" spans="1:39" ht="12.75">
      <c r="A3">
        <v>1959</v>
      </c>
      <c r="B3" s="12">
        <v>78.5</v>
      </c>
      <c r="C3" s="11">
        <v>29.3</v>
      </c>
      <c r="D3" s="12">
        <v>53</v>
      </c>
      <c r="E3" s="12"/>
      <c r="F3" s="7">
        <v>2441.3</v>
      </c>
      <c r="G3" s="12">
        <v>506.6</v>
      </c>
      <c r="I3" s="1">
        <f>(B3+C3)*F3/G3</f>
        <v>519.4870509277537</v>
      </c>
      <c r="J3" s="1"/>
      <c r="K3" s="14">
        <f>D3/G3</f>
        <v>0.10461902881958152</v>
      </c>
      <c r="M3" t="s">
        <v>72</v>
      </c>
      <c r="N3">
        <v>5632.19</v>
      </c>
      <c r="O3">
        <f>N3/F3</f>
        <v>2.307045426616966</v>
      </c>
      <c r="P3" t="s">
        <v>77</v>
      </c>
      <c r="Q3" s="19">
        <f>AVERAGE(K14:K46)</f>
        <v>0.11681817007351779</v>
      </c>
      <c r="S3" t="s">
        <v>72</v>
      </c>
      <c r="T3">
        <v>6104.05</v>
      </c>
      <c r="U3">
        <f>T3/F3</f>
        <v>2.5003276942612542</v>
      </c>
      <c r="V3" t="s">
        <v>77</v>
      </c>
      <c r="W3" s="19">
        <f>AVERAGE(K14:K46)</f>
        <v>0.11681817007351779</v>
      </c>
      <c r="AA3" s="20">
        <f>T3/N3</f>
        <v>1.0837791338715492</v>
      </c>
      <c r="AC3" s="1"/>
      <c r="AD3" s="1"/>
      <c r="AF3" s="1"/>
      <c r="AM3" s="19"/>
    </row>
    <row r="4" spans="1:39" ht="12.75">
      <c r="A4">
        <f>A3+1</f>
        <v>1960</v>
      </c>
      <c r="B4" s="12">
        <v>78.9</v>
      </c>
      <c r="C4" s="11">
        <v>28.2</v>
      </c>
      <c r="D4" s="12">
        <v>55.6</v>
      </c>
      <c r="E4" s="12"/>
      <c r="F4" s="7">
        <v>2501.8</v>
      </c>
      <c r="G4" s="12">
        <v>526.4</v>
      </c>
      <c r="I4" s="1">
        <f aca="true" t="shared" si="0" ref="I4:I46">(B4+C4)*F4/G4</f>
        <v>509.009840425532</v>
      </c>
      <c r="J4" s="1"/>
      <c r="K4" s="14">
        <f aca="true" t="shared" si="1" ref="K4:K46">D4/G4</f>
        <v>0.10562310030395138</v>
      </c>
      <c r="N4">
        <f>(1-$Q$1)*N3+I3</f>
        <v>5887.513259452753</v>
      </c>
      <c r="O4">
        <f>N4/F4</f>
        <v>2.3533109199187594</v>
      </c>
      <c r="P4" t="s">
        <v>73</v>
      </c>
      <c r="Q4" s="19">
        <f>N3/F3</f>
        <v>2.307045426616966</v>
      </c>
      <c r="T4">
        <f>(1-$W$1)*T3+I3</f>
        <v>6343.297063402754</v>
      </c>
      <c r="U4">
        <f>T4/F4</f>
        <v>2.535493270206553</v>
      </c>
      <c r="V4" t="s">
        <v>81</v>
      </c>
      <c r="W4" s="19">
        <f>T4/T3</f>
        <v>1.03919480728414</v>
      </c>
      <c r="Y4">
        <f>'tables-hours'!T9*'tables-hours'!C2</f>
        <v>6195.292946146744</v>
      </c>
      <c r="AA4" s="20">
        <f aca="true" t="shared" si="2" ref="AA4:AA46">T4/N4</f>
        <v>1.077415333752024</v>
      </c>
      <c r="AC4" s="1"/>
      <c r="AD4" s="1"/>
      <c r="AF4" s="1"/>
      <c r="AM4" s="19"/>
    </row>
    <row r="5" spans="1:39" ht="12.75">
      <c r="A5">
        <f aca="true" t="shared" si="3" ref="A5:A46">A4+1</f>
        <v>1961</v>
      </c>
      <c r="B5" s="12">
        <v>78.2</v>
      </c>
      <c r="C5" s="11">
        <v>31.5</v>
      </c>
      <c r="D5" s="12">
        <v>57.2</v>
      </c>
      <c r="E5" s="12"/>
      <c r="F5" s="7">
        <v>2560</v>
      </c>
      <c r="G5" s="12">
        <v>544.7</v>
      </c>
      <c r="I5" s="1">
        <f t="shared" si="0"/>
        <v>515.5718744262897</v>
      </c>
      <c r="J5" s="1"/>
      <c r="K5" s="14">
        <f t="shared" si="1"/>
        <v>0.10501193317422435</v>
      </c>
      <c r="N5">
        <f aca="true" t="shared" si="4" ref="N5:N46">(1-$Q$1)*N4+I4</f>
        <v>6120.384009226803</v>
      </c>
      <c r="O5">
        <f aca="true" t="shared" si="5" ref="O5:O46">N5/F5</f>
        <v>2.3907750036042197</v>
      </c>
      <c r="P5" t="s">
        <v>74</v>
      </c>
      <c r="Q5" s="19">
        <f>AVERAGE(O4:O14)</f>
        <v>2.3070451536424548</v>
      </c>
      <c r="T5">
        <f aca="true" t="shared" si="6" ref="T5:T46">(1-$W$1)*T4+I4</f>
        <v>6561.082963998934</v>
      </c>
      <c r="U5">
        <f>T5/F5</f>
        <v>2.562923032812084</v>
      </c>
      <c r="V5" t="s">
        <v>82</v>
      </c>
      <c r="W5" s="19">
        <f>(T14/T4)^0.1</f>
        <v>1.0391950792084148</v>
      </c>
      <c r="Y5">
        <f>'capital stock data'!Y4*(1+'tables-hours'!$F$10)</f>
        <v>6410.693331183633</v>
      </c>
      <c r="AA5" s="20">
        <f t="shared" si="2"/>
        <v>1.0720051150561394</v>
      </c>
      <c r="AC5" s="1"/>
      <c r="AD5" s="1"/>
      <c r="AF5" s="1"/>
      <c r="AM5" s="19"/>
    </row>
    <row r="6" spans="1:32" ht="12.75">
      <c r="A6">
        <f t="shared" si="3"/>
        <v>1962</v>
      </c>
      <c r="B6" s="12">
        <v>88.1</v>
      </c>
      <c r="C6" s="11">
        <v>33.2</v>
      </c>
      <c r="D6" s="12">
        <v>59.3</v>
      </c>
      <c r="E6" s="12"/>
      <c r="F6" s="7">
        <v>2715.2</v>
      </c>
      <c r="G6" s="12">
        <v>585.6</v>
      </c>
      <c r="I6" s="1">
        <f t="shared" si="0"/>
        <v>562.421038251366</v>
      </c>
      <c r="J6" s="1"/>
      <c r="K6" s="14">
        <f t="shared" si="1"/>
        <v>0.10126366120218579</v>
      </c>
      <c r="N6">
        <f t="shared" si="4"/>
        <v>6348.894572660332</v>
      </c>
      <c r="O6">
        <f t="shared" si="5"/>
        <v>2.338278790755868</v>
      </c>
      <c r="T6">
        <f t="shared" si="6"/>
        <v>6775.432239006551</v>
      </c>
      <c r="U6">
        <f>T6/F6</f>
        <v>2.495371331396049</v>
      </c>
      <c r="Y6">
        <f>'capital stock data'!Y5*(1+'tables-hours'!$F$10)</f>
        <v>6633.5828416383765</v>
      </c>
      <c r="AA6" s="20">
        <f t="shared" si="2"/>
        <v>1.0671829814568001</v>
      </c>
      <c r="AC6" s="1"/>
      <c r="AD6" s="1"/>
      <c r="AF6" s="1"/>
    </row>
    <row r="7" spans="1:32" ht="12.75">
      <c r="A7">
        <f t="shared" si="3"/>
        <v>1963</v>
      </c>
      <c r="B7" s="12">
        <v>93.8</v>
      </c>
      <c r="C7" s="11">
        <v>33.6</v>
      </c>
      <c r="D7" s="12">
        <v>62.4</v>
      </c>
      <c r="E7" s="12"/>
      <c r="F7" s="7">
        <v>2834</v>
      </c>
      <c r="G7" s="12">
        <v>617.7</v>
      </c>
      <c r="I7" s="1">
        <f t="shared" si="0"/>
        <v>584.5096325076898</v>
      </c>
      <c r="J7" s="1"/>
      <c r="K7" s="14">
        <f t="shared" si="1"/>
        <v>0.1010199125789218</v>
      </c>
      <c r="N7">
        <f t="shared" si="4"/>
        <v>6613.5365832174975</v>
      </c>
      <c r="O7">
        <f t="shared" si="5"/>
        <v>2.333640290479004</v>
      </c>
      <c r="T7">
        <f t="shared" si="6"/>
        <v>7026.789795449006</v>
      </c>
      <c r="U7">
        <f>T7/F7</f>
        <v>2.479460054851449</v>
      </c>
      <c r="Y7">
        <f>'capital stock data'!Y6*(1+'tables-hours'!$F$10)</f>
        <v>6864.221862372936</v>
      </c>
      <c r="AA7" s="20">
        <f t="shared" si="2"/>
        <v>1.0624859645110574</v>
      </c>
      <c r="AC7" s="1"/>
      <c r="AD7" s="1"/>
      <c r="AF7" s="1"/>
    </row>
    <row r="8" spans="1:32" ht="12.75">
      <c r="A8">
        <f t="shared" si="3"/>
        <v>1964</v>
      </c>
      <c r="B8" s="12">
        <v>102.1</v>
      </c>
      <c r="C8" s="11">
        <v>34.6</v>
      </c>
      <c r="D8" s="12">
        <v>65</v>
      </c>
      <c r="E8" s="12"/>
      <c r="F8" s="7">
        <v>2998.6</v>
      </c>
      <c r="G8" s="12">
        <v>663.6</v>
      </c>
      <c r="I8" s="1">
        <f t="shared" si="0"/>
        <v>617.7043701024712</v>
      </c>
      <c r="J8" s="1"/>
      <c r="K8" s="14">
        <f t="shared" si="1"/>
        <v>0.09795057263411694</v>
      </c>
      <c r="N8">
        <f t="shared" si="4"/>
        <v>6887.854816130829</v>
      </c>
      <c r="O8">
        <f t="shared" si="5"/>
        <v>2.2970235497001363</v>
      </c>
      <c r="T8">
        <f t="shared" si="6"/>
        <v>7288.695995052735</v>
      </c>
      <c r="U8">
        <f aca="true" t="shared" si="7" ref="U8:U46">T8/F8</f>
        <v>2.430699658191401</v>
      </c>
      <c r="Y8">
        <f>'capital stock data'!Y7*(1+'tables-hours'!$F$10)</f>
        <v>7102.879831412701</v>
      </c>
      <c r="AA8" s="20">
        <f t="shared" si="2"/>
        <v>1.058195358296921</v>
      </c>
      <c r="AC8" s="1"/>
      <c r="AD8" s="1"/>
      <c r="AF8" s="1"/>
    </row>
    <row r="9" spans="1:32" ht="12.75">
      <c r="A9">
        <f t="shared" si="3"/>
        <v>1965</v>
      </c>
      <c r="B9" s="12">
        <v>118.2</v>
      </c>
      <c r="C9" s="11">
        <v>35.6</v>
      </c>
      <c r="D9" s="12">
        <v>69.4</v>
      </c>
      <c r="E9" s="12"/>
      <c r="F9" s="7">
        <v>3191.1</v>
      </c>
      <c r="G9" s="12">
        <v>719.1</v>
      </c>
      <c r="I9" s="1">
        <f t="shared" si="0"/>
        <v>682.5075511055486</v>
      </c>
      <c r="J9" s="1"/>
      <c r="K9" s="14">
        <f t="shared" si="1"/>
        <v>0.09650952579613406</v>
      </c>
      <c r="N9">
        <f t="shared" si="4"/>
        <v>7182.501575719724</v>
      </c>
      <c r="O9">
        <f t="shared" si="5"/>
        <v>2.2507917569865326</v>
      </c>
      <c r="T9">
        <f t="shared" si="6"/>
        <v>7571.772687674338</v>
      </c>
      <c r="U9">
        <f t="shared" si="7"/>
        <v>2.3727782544183316</v>
      </c>
      <c r="Y9">
        <f>'capital stock data'!Y8*(1+'tables-hours'!$F$10)</f>
        <v>7349.83555471044</v>
      </c>
      <c r="AA9" s="20">
        <f t="shared" si="2"/>
        <v>1.0541971495377789</v>
      </c>
      <c r="AC9" s="1"/>
      <c r="AD9" s="1"/>
      <c r="AF9" s="1"/>
    </row>
    <row r="10" spans="1:32" ht="12.75">
      <c r="A10">
        <f t="shared" si="3"/>
        <v>1966</v>
      </c>
      <c r="B10" s="12">
        <v>131.3</v>
      </c>
      <c r="C10" s="11">
        <v>39.8</v>
      </c>
      <c r="D10" s="12">
        <v>75.6</v>
      </c>
      <c r="E10" s="12"/>
      <c r="F10" s="7">
        <v>3399.1</v>
      </c>
      <c r="G10" s="12">
        <v>787.8</v>
      </c>
      <c r="I10" s="1">
        <f t="shared" si="0"/>
        <v>738.2406829144453</v>
      </c>
      <c r="J10" s="1"/>
      <c r="K10" s="14">
        <f t="shared" si="1"/>
        <v>0.09596344249809596</v>
      </c>
      <c r="N10">
        <f t="shared" si="4"/>
        <v>7528.131846670079</v>
      </c>
      <c r="O10">
        <f t="shared" si="5"/>
        <v>2.214742680906734</v>
      </c>
      <c r="T10">
        <f t="shared" si="6"/>
        <v>7906.656368802414</v>
      </c>
      <c r="U10">
        <f t="shared" si="7"/>
        <v>2.3261029004155263</v>
      </c>
      <c r="Y10">
        <f>'capital stock data'!Y9*(1+'tables-hours'!$F$10)</f>
        <v>7605.37753185409</v>
      </c>
      <c r="AA10" s="20">
        <f t="shared" si="2"/>
        <v>1.0502813353753586</v>
      </c>
      <c r="AC10" s="1"/>
      <c r="AD10" s="1"/>
      <c r="AF10" s="1"/>
    </row>
    <row r="11" spans="1:32" ht="12.75">
      <c r="A11">
        <f t="shared" si="3"/>
        <v>1967</v>
      </c>
      <c r="B11" s="12">
        <v>128.6</v>
      </c>
      <c r="C11" s="11">
        <v>42.9</v>
      </c>
      <c r="D11" s="12">
        <v>81.5</v>
      </c>
      <c r="E11" s="12"/>
      <c r="F11" s="7">
        <v>3484.6</v>
      </c>
      <c r="G11" s="12">
        <v>832.6</v>
      </c>
      <c r="I11" s="1">
        <f t="shared" si="0"/>
        <v>717.7623108335335</v>
      </c>
      <c r="J11" s="1"/>
      <c r="K11" s="14">
        <f t="shared" si="1"/>
        <v>0.09788613980302666</v>
      </c>
      <c r="N11">
        <f t="shared" si="4"/>
        <v>7913.284325646081</v>
      </c>
      <c r="O11">
        <f t="shared" si="5"/>
        <v>2.2709304728365036</v>
      </c>
      <c r="T11">
        <f t="shared" si="6"/>
        <v>8281.898504496956</v>
      </c>
      <c r="U11">
        <f t="shared" si="7"/>
        <v>2.37671425830711</v>
      </c>
      <c r="Y11">
        <f>'capital stock data'!Y10*(1+'tables-hours'!$F$10)</f>
        <v>7869.80429309888</v>
      </c>
      <c r="AA11" s="20">
        <f t="shared" si="2"/>
        <v>1.0465816927184377</v>
      </c>
      <c r="AC11" s="1"/>
      <c r="AD11" s="1"/>
      <c r="AF11" s="1"/>
    </row>
    <row r="12" spans="1:32" ht="12.75">
      <c r="A12">
        <f t="shared" si="3"/>
        <v>1968</v>
      </c>
      <c r="B12" s="12">
        <v>141.2</v>
      </c>
      <c r="C12" s="11">
        <v>43.5</v>
      </c>
      <c r="D12" s="12">
        <v>88.4</v>
      </c>
      <c r="E12" s="12"/>
      <c r="F12" s="7">
        <v>3652.7</v>
      </c>
      <c r="G12" s="12">
        <v>910</v>
      </c>
      <c r="I12" s="1">
        <f t="shared" si="0"/>
        <v>741.3776813186813</v>
      </c>
      <c r="J12" s="1"/>
      <c r="K12" s="14">
        <f t="shared" si="1"/>
        <v>0.09714285714285716</v>
      </c>
      <c r="N12">
        <f t="shared" si="4"/>
        <v>8259.893818396</v>
      </c>
      <c r="O12">
        <f t="shared" si="5"/>
        <v>2.261311856543379</v>
      </c>
      <c r="T12">
        <f t="shared" si="6"/>
        <v>8619.434714039782</v>
      </c>
      <c r="U12">
        <f t="shared" si="7"/>
        <v>2.3597433991403025</v>
      </c>
      <c r="Y12">
        <f>'capital stock data'!Y11*(1+'tables-hours'!$F$10)</f>
        <v>8143.424748117523</v>
      </c>
      <c r="AA12" s="20">
        <f t="shared" si="2"/>
        <v>1.0435285130231373</v>
      </c>
      <c r="AC12" s="1"/>
      <c r="AD12" s="1"/>
      <c r="AF12" s="1"/>
    </row>
    <row r="13" spans="1:32" ht="12.75">
      <c r="A13">
        <f t="shared" si="3"/>
        <v>1969</v>
      </c>
      <c r="B13" s="12">
        <v>156.4</v>
      </c>
      <c r="C13" s="11">
        <v>43.3</v>
      </c>
      <c r="D13" s="12">
        <v>97.9</v>
      </c>
      <c r="E13" s="12"/>
      <c r="F13" s="7">
        <v>3765.4</v>
      </c>
      <c r="G13" s="12">
        <v>984.6</v>
      </c>
      <c r="I13" s="1">
        <f t="shared" si="0"/>
        <v>763.7115376802763</v>
      </c>
      <c r="J13" s="1"/>
      <c r="K13" s="14">
        <f t="shared" si="1"/>
        <v>0.0994312411131424</v>
      </c>
      <c r="N13">
        <f t="shared" si="4"/>
        <v>8613.861829897363</v>
      </c>
      <c r="O13">
        <f t="shared" si="5"/>
        <v>2.2876352658143526</v>
      </c>
      <c r="T13">
        <f t="shared" si="6"/>
        <v>8965.08983791954</v>
      </c>
      <c r="U13">
        <f t="shared" si="7"/>
        <v>2.3809130073616456</v>
      </c>
      <c r="Y13">
        <f>'capital stock data'!Y12*(1+'tables-hours'!$F$10)</f>
        <v>8426.55854687589</v>
      </c>
      <c r="AA13" s="20">
        <f t="shared" si="2"/>
        <v>1.0407747436583112</v>
      </c>
      <c r="AC13" s="1"/>
      <c r="AD13" s="1"/>
      <c r="AF13" s="1"/>
    </row>
    <row r="14" spans="1:32" ht="12.75">
      <c r="A14">
        <f t="shared" si="3"/>
        <v>1970</v>
      </c>
      <c r="B14" s="12">
        <v>152.4</v>
      </c>
      <c r="C14" s="11">
        <v>43.7</v>
      </c>
      <c r="D14" s="12">
        <v>106.7</v>
      </c>
      <c r="E14" s="12"/>
      <c r="F14" s="7">
        <v>3771.9</v>
      </c>
      <c r="G14" s="12">
        <v>1038.5</v>
      </c>
      <c r="I14" s="1">
        <f t="shared" si="0"/>
        <v>712.2480404429466</v>
      </c>
      <c r="J14" s="1"/>
      <c r="K14" s="14">
        <f t="shared" si="1"/>
        <v>0.10274434280211844</v>
      </c>
      <c r="N14">
        <f t="shared" si="4"/>
        <v>8973.561713100878</v>
      </c>
      <c r="O14">
        <f t="shared" si="5"/>
        <v>2.3790561025215085</v>
      </c>
      <c r="T14">
        <f t="shared" si="6"/>
        <v>9317.20961859601</v>
      </c>
      <c r="U14">
        <f t="shared" si="7"/>
        <v>2.470163476920388</v>
      </c>
      <c r="Y14">
        <f>'capital stock data'!Y13*(1+'tables-hours'!$F$10)</f>
        <v>8719.536453055756</v>
      </c>
      <c r="AA14" s="20">
        <f t="shared" si="2"/>
        <v>1.038295597275876</v>
      </c>
      <c r="AC14" s="1"/>
      <c r="AD14" s="1"/>
      <c r="AF14" s="1"/>
    </row>
    <row r="15" spans="1:32" ht="12.75">
      <c r="A15">
        <f t="shared" si="3"/>
        <v>1971</v>
      </c>
      <c r="B15" s="12">
        <v>178.2</v>
      </c>
      <c r="C15" s="11">
        <v>41.8</v>
      </c>
      <c r="D15" s="12">
        <v>115</v>
      </c>
      <c r="E15" s="12"/>
      <c r="F15" s="7">
        <v>3898.6</v>
      </c>
      <c r="G15" s="12">
        <v>1127.1</v>
      </c>
      <c r="I15" s="1">
        <f t="shared" si="0"/>
        <v>760.9724070623726</v>
      </c>
      <c r="J15" s="1"/>
      <c r="K15" s="14">
        <f t="shared" si="1"/>
        <v>0.10203176293141691</v>
      </c>
      <c r="N15">
        <f t="shared" si="4"/>
        <v>9264.927275295111</v>
      </c>
      <c r="O15">
        <f t="shared" si="5"/>
        <v>2.3764754720399917</v>
      </c>
      <c r="T15">
        <f t="shared" si="6"/>
        <v>9601.699906844406</v>
      </c>
      <c r="U15">
        <f t="shared" si="7"/>
        <v>2.462858438117377</v>
      </c>
      <c r="Y15">
        <f>'capital stock data'!Y14*(1+'tables-hours'!$F$10)</f>
        <v>9022.700730460841</v>
      </c>
      <c r="AA15" s="20">
        <f t="shared" si="2"/>
        <v>1.036349193203847</v>
      </c>
      <c r="AC15" s="1"/>
      <c r="AD15" s="1"/>
      <c r="AF15" s="1"/>
    </row>
    <row r="16" spans="1:32" ht="12.75">
      <c r="A16">
        <f t="shared" si="3"/>
        <v>1972</v>
      </c>
      <c r="B16" s="12">
        <v>207.6</v>
      </c>
      <c r="C16" s="11">
        <v>42.6</v>
      </c>
      <c r="D16" s="12">
        <v>126.5</v>
      </c>
      <c r="E16" s="12"/>
      <c r="F16" s="7">
        <v>4105</v>
      </c>
      <c r="G16" s="12">
        <v>1238.3</v>
      </c>
      <c r="I16" s="1">
        <f t="shared" si="0"/>
        <v>829.4201728175725</v>
      </c>
      <c r="J16" s="1"/>
      <c r="K16" s="14">
        <f t="shared" si="1"/>
        <v>0.10215618186223048</v>
      </c>
      <c r="N16">
        <f t="shared" si="4"/>
        <v>9591.351430827955</v>
      </c>
      <c r="O16">
        <f t="shared" si="5"/>
        <v>2.3365046116511463</v>
      </c>
      <c r="T16">
        <f t="shared" si="6"/>
        <v>9921.853470333599</v>
      </c>
      <c r="U16">
        <f t="shared" si="7"/>
        <v>2.417016679740219</v>
      </c>
      <c r="Y16">
        <f>'capital stock data'!Y15*(1+'tables-hours'!$F$10)</f>
        <v>9336.405542857594</v>
      </c>
      <c r="AA16" s="20">
        <f t="shared" si="2"/>
        <v>1.034458339045253</v>
      </c>
      <c r="AC16" s="1"/>
      <c r="AD16" s="1"/>
      <c r="AF16" s="1"/>
    </row>
    <row r="17" spans="1:32" ht="12.75">
      <c r="A17">
        <f t="shared" si="3"/>
        <v>1973</v>
      </c>
      <c r="B17" s="12">
        <v>244.5</v>
      </c>
      <c r="C17" s="11">
        <v>46.8</v>
      </c>
      <c r="D17" s="12">
        <v>139.3</v>
      </c>
      <c r="E17" s="12"/>
      <c r="F17" s="7">
        <v>4341.5</v>
      </c>
      <c r="G17" s="12">
        <v>1382.7</v>
      </c>
      <c r="I17" s="1">
        <f t="shared" si="0"/>
        <v>914.6444998915165</v>
      </c>
      <c r="J17" s="1"/>
      <c r="K17" s="14">
        <f t="shared" si="1"/>
        <v>0.10074491936067116</v>
      </c>
      <c r="N17">
        <f t="shared" si="4"/>
        <v>9970.91324316112</v>
      </c>
      <c r="O17">
        <f t="shared" si="5"/>
        <v>2.296651674112892</v>
      </c>
      <c r="T17">
        <f t="shared" si="6"/>
        <v>10295.75638940142</v>
      </c>
      <c r="U17">
        <f t="shared" si="7"/>
        <v>2.371474464908769</v>
      </c>
      <c r="Y17">
        <f>'capital stock data'!Y16*(1+'tables-hours'!$F$10)</f>
        <v>9661.01736771777</v>
      </c>
      <c r="AA17" s="20">
        <f t="shared" si="2"/>
        <v>1.0325790765919165</v>
      </c>
      <c r="AC17" s="1"/>
      <c r="AD17" s="1"/>
      <c r="AF17" s="1"/>
    </row>
    <row r="18" spans="1:32" ht="12.75">
      <c r="A18">
        <f t="shared" si="3"/>
        <v>1974</v>
      </c>
      <c r="B18" s="12">
        <v>249.4</v>
      </c>
      <c r="C18" s="11">
        <v>56.3</v>
      </c>
      <c r="D18" s="12">
        <v>162.5</v>
      </c>
      <c r="E18" s="12"/>
      <c r="F18" s="7">
        <v>4319.6</v>
      </c>
      <c r="G18" s="12">
        <v>1500</v>
      </c>
      <c r="I18" s="1">
        <f t="shared" si="0"/>
        <v>880.33448</v>
      </c>
      <c r="J18" s="1"/>
      <c r="K18" s="14">
        <f t="shared" si="1"/>
        <v>0.10833333333333334</v>
      </c>
      <c r="N18">
        <f t="shared" si="4"/>
        <v>10417.89698466527</v>
      </c>
      <c r="O18">
        <f t="shared" si="5"/>
        <v>2.411773540296618</v>
      </c>
      <c r="T18">
        <f t="shared" si="6"/>
        <v>10737.717565577323</v>
      </c>
      <c r="U18">
        <f t="shared" si="7"/>
        <v>2.4858129376741647</v>
      </c>
      <c r="Y18">
        <f>'capital stock data'!Y17*(1+'tables-hours'!$F$10)</f>
        <v>9996.915424346194</v>
      </c>
      <c r="AA18" s="20">
        <f t="shared" si="2"/>
        <v>1.0306991498747602</v>
      </c>
      <c r="AC18" s="1"/>
      <c r="AD18" s="1"/>
      <c r="AF18" s="1"/>
    </row>
    <row r="19" spans="1:32" ht="12.75">
      <c r="A19">
        <f t="shared" si="3"/>
        <v>1975</v>
      </c>
      <c r="B19" s="12">
        <v>230.2</v>
      </c>
      <c r="C19" s="11">
        <v>63.1</v>
      </c>
      <c r="D19" s="12">
        <v>187.7</v>
      </c>
      <c r="E19" s="12"/>
      <c r="F19" s="7">
        <v>4311.2</v>
      </c>
      <c r="G19" s="12">
        <v>1638.3</v>
      </c>
      <c r="I19" s="1">
        <f t="shared" si="0"/>
        <v>771.8213758163951</v>
      </c>
      <c r="J19" s="1"/>
      <c r="K19" s="14">
        <f t="shared" si="1"/>
        <v>0.11456998107794665</v>
      </c>
      <c r="N19">
        <f t="shared" si="4"/>
        <v>10809.606051342007</v>
      </c>
      <c r="O19">
        <f t="shared" si="5"/>
        <v>2.5073311494113026</v>
      </c>
      <c r="T19">
        <f t="shared" si="6"/>
        <v>11125.078063282885</v>
      </c>
      <c r="U19">
        <f t="shared" si="7"/>
        <v>2.580506138263798</v>
      </c>
      <c r="Y19">
        <f>'capital stock data'!Y18*(1+'tables-hours'!$F$10)</f>
        <v>10344.49211689383</v>
      </c>
      <c r="AA19" s="20">
        <f t="shared" si="2"/>
        <v>1.0291844134228842</v>
      </c>
      <c r="AC19" s="1"/>
      <c r="AD19" s="1"/>
      <c r="AF19" s="1"/>
    </row>
    <row r="20" spans="1:32" ht="12.75">
      <c r="A20">
        <f t="shared" si="3"/>
        <v>1976</v>
      </c>
      <c r="B20" s="12">
        <v>292</v>
      </c>
      <c r="C20" s="11">
        <v>66.4</v>
      </c>
      <c r="D20" s="12">
        <v>205.2</v>
      </c>
      <c r="E20" s="12"/>
      <c r="F20" s="7">
        <v>4540.9</v>
      </c>
      <c r="G20" s="12">
        <v>1825.3</v>
      </c>
      <c r="I20" s="1">
        <f t="shared" si="0"/>
        <v>891.6115487865007</v>
      </c>
      <c r="J20" s="1"/>
      <c r="K20" s="14">
        <f t="shared" si="1"/>
        <v>0.11241987618473676</v>
      </c>
      <c r="N20">
        <f t="shared" si="4"/>
        <v>11074.429879335334</v>
      </c>
      <c r="O20">
        <f t="shared" si="5"/>
        <v>2.438818269359672</v>
      </c>
      <c r="T20">
        <f t="shared" si="6"/>
        <v>11386.14154267493</v>
      </c>
      <c r="U20">
        <f t="shared" si="7"/>
        <v>2.5074636179336545</v>
      </c>
      <c r="Y20">
        <f>'capital stock data'!Y19*(1+'tables-hours'!$F$10)</f>
        <v>10704.153492773701</v>
      </c>
      <c r="AA20" s="20">
        <f t="shared" si="2"/>
        <v>1.0281469716035896</v>
      </c>
      <c r="AC20" s="1"/>
      <c r="AD20" s="1"/>
      <c r="AF20" s="1"/>
    </row>
    <row r="21" spans="1:32" ht="12.75">
      <c r="A21">
        <f t="shared" si="3"/>
        <v>1977</v>
      </c>
      <c r="B21" s="12">
        <v>361.3</v>
      </c>
      <c r="C21" s="11">
        <v>67.6</v>
      </c>
      <c r="D21" s="12">
        <v>230</v>
      </c>
      <c r="E21" s="12"/>
      <c r="F21" s="7">
        <v>4750.5</v>
      </c>
      <c r="G21" s="12">
        <v>2030.9</v>
      </c>
      <c r="I21" s="1">
        <f t="shared" si="0"/>
        <v>1003.2445959919247</v>
      </c>
      <c r="J21" s="1"/>
      <c r="K21" s="14">
        <f t="shared" si="1"/>
        <v>0.11325028312570781</v>
      </c>
      <c r="N21">
        <f t="shared" si="4"/>
        <v>11446.62298070631</v>
      </c>
      <c r="O21">
        <f t="shared" si="5"/>
        <v>2.409561726282772</v>
      </c>
      <c r="T21">
        <f t="shared" si="6"/>
        <v>11755.009640166454</v>
      </c>
      <c r="U21">
        <f t="shared" si="7"/>
        <v>2.474478400203443</v>
      </c>
      <c r="Y21">
        <f>'capital stock data'!Y20*(1+'tables-hours'!$F$10)</f>
        <v>11076.3197170152</v>
      </c>
      <c r="AA21" s="20">
        <f t="shared" si="2"/>
        <v>1.0269412786618324</v>
      </c>
      <c r="AC21" s="1"/>
      <c r="AD21" s="1"/>
      <c r="AF21" s="1"/>
    </row>
    <row r="22" spans="1:32" ht="12.75">
      <c r="A22">
        <f t="shared" si="3"/>
        <v>1978</v>
      </c>
      <c r="B22" s="12">
        <v>438</v>
      </c>
      <c r="C22" s="11">
        <v>77</v>
      </c>
      <c r="D22" s="12">
        <v>262.3</v>
      </c>
      <c r="E22" s="12"/>
      <c r="F22" s="7">
        <v>5015</v>
      </c>
      <c r="G22" s="12">
        <v>2294.7</v>
      </c>
      <c r="I22" s="1">
        <f t="shared" si="0"/>
        <v>1125.5174968405456</v>
      </c>
      <c r="J22" s="1"/>
      <c r="K22" s="14">
        <f t="shared" si="1"/>
        <v>0.11430688107377872</v>
      </c>
      <c r="N22">
        <f t="shared" si="4"/>
        <v>11912.992342345657</v>
      </c>
      <c r="O22">
        <f t="shared" si="5"/>
        <v>2.375472052312195</v>
      </c>
      <c r="T22">
        <f t="shared" si="6"/>
        <v>12218.575866073517</v>
      </c>
      <c r="U22">
        <f t="shared" si="7"/>
        <v>2.4364059553486577</v>
      </c>
      <c r="Y22">
        <f>'capital stock data'!Y21*(1+'tables-hours'!$F$10)</f>
        <v>11461.425563110932</v>
      </c>
      <c r="AA22" s="20">
        <f t="shared" si="2"/>
        <v>1.025651281806137</v>
      </c>
      <c r="AC22" s="1"/>
      <c r="AD22" s="1"/>
      <c r="AF22" s="1"/>
    </row>
    <row r="23" spans="1:32" ht="12.75">
      <c r="A23">
        <f t="shared" si="3"/>
        <v>1979</v>
      </c>
      <c r="B23" s="12">
        <v>492.9</v>
      </c>
      <c r="C23" s="11">
        <v>88.5</v>
      </c>
      <c r="D23" s="12">
        <v>300.1</v>
      </c>
      <c r="E23" s="12"/>
      <c r="F23" s="7">
        <v>5173.4</v>
      </c>
      <c r="G23" s="12">
        <v>2563.3</v>
      </c>
      <c r="I23" s="1">
        <f t="shared" si="0"/>
        <v>1173.4150353060506</v>
      </c>
      <c r="J23" s="1"/>
      <c r="K23" s="14">
        <f t="shared" si="1"/>
        <v>0.11707564467678383</v>
      </c>
      <c r="N23">
        <f t="shared" si="4"/>
        <v>12479.760715849336</v>
      </c>
      <c r="O23">
        <f t="shared" si="5"/>
        <v>2.412293794380743</v>
      </c>
      <c r="T23">
        <f t="shared" si="6"/>
        <v>12783.132435614696</v>
      </c>
      <c r="U23">
        <f t="shared" si="7"/>
        <v>2.4709344793781067</v>
      </c>
      <c r="Y23">
        <f>'capital stock data'!Y22*(1+'tables-hours'!$F$10)</f>
        <v>11859.920920929522</v>
      </c>
      <c r="AA23" s="20">
        <f t="shared" si="2"/>
        <v>1.024309097479736</v>
      </c>
      <c r="AC23" s="1"/>
      <c r="AD23" s="1"/>
      <c r="AF23" s="1"/>
    </row>
    <row r="24" spans="1:32" ht="12.75">
      <c r="A24">
        <f t="shared" si="3"/>
        <v>1980</v>
      </c>
      <c r="B24" s="12">
        <v>479.3</v>
      </c>
      <c r="C24" s="11">
        <v>100.3</v>
      </c>
      <c r="D24" s="12">
        <v>343</v>
      </c>
      <c r="E24" s="12"/>
      <c r="F24" s="7">
        <v>5161.7</v>
      </c>
      <c r="G24" s="12">
        <v>2789.5</v>
      </c>
      <c r="I24" s="1">
        <f t="shared" si="0"/>
        <v>1072.4937515683814</v>
      </c>
      <c r="J24" s="1"/>
      <c r="K24" s="14">
        <f t="shared" si="1"/>
        <v>0.12296110414052698</v>
      </c>
      <c r="N24">
        <f t="shared" si="4"/>
        <v>13067.843774180263</v>
      </c>
      <c r="O24">
        <f t="shared" si="5"/>
        <v>2.531693778053793</v>
      </c>
      <c r="T24">
        <f t="shared" si="6"/>
        <v>13369.667469235459</v>
      </c>
      <c r="U24">
        <f t="shared" si="7"/>
        <v>2.590167477620834</v>
      </c>
      <c r="Y24">
        <f>'capital stock data'!Y23*(1+'tables-hours'!$F$10)</f>
        <v>12272.27132228773</v>
      </c>
      <c r="AA24" s="20">
        <f t="shared" si="2"/>
        <v>1.0230966715145116</v>
      </c>
      <c r="AC24" s="1"/>
      <c r="AD24" s="1"/>
      <c r="AF24" s="1"/>
    </row>
    <row r="25" spans="1:32" ht="12.75">
      <c r="A25">
        <f t="shared" si="3"/>
        <v>1981</v>
      </c>
      <c r="B25" s="12">
        <v>572.4</v>
      </c>
      <c r="C25" s="11">
        <v>106.8</v>
      </c>
      <c r="D25" s="12">
        <v>388.1</v>
      </c>
      <c r="E25" s="12"/>
      <c r="F25" s="7">
        <v>5291.7</v>
      </c>
      <c r="G25" s="12">
        <v>3128.4</v>
      </c>
      <c r="I25" s="1">
        <f t="shared" si="0"/>
        <v>1148.8692750287685</v>
      </c>
      <c r="J25" s="1"/>
      <c r="K25" s="14">
        <f t="shared" si="1"/>
        <v>0.12405702595576014</v>
      </c>
      <c r="N25">
        <f t="shared" si="4"/>
        <v>13527.422983130155</v>
      </c>
      <c r="O25">
        <f t="shared" si="5"/>
        <v>2.5563472954117117</v>
      </c>
      <c r="T25">
        <f t="shared" si="6"/>
        <v>13828.353102457506</v>
      </c>
      <c r="U25">
        <f t="shared" si="7"/>
        <v>2.613215621153411</v>
      </c>
      <c r="Y25">
        <f>'capital stock data'!Y24*(1+'tables-hours'!$F$10)</f>
        <v>12698.958484795854</v>
      </c>
      <c r="AA25" s="20">
        <f t="shared" si="2"/>
        <v>1.022245931076646</v>
      </c>
      <c r="AC25" s="1"/>
      <c r="AD25" s="1"/>
      <c r="AF25" s="1"/>
    </row>
    <row r="26" spans="1:32" ht="12.75">
      <c r="A26">
        <f t="shared" si="3"/>
        <v>1982</v>
      </c>
      <c r="B26" s="12">
        <v>517.2</v>
      </c>
      <c r="C26" s="11">
        <v>112.4</v>
      </c>
      <c r="D26" s="12">
        <v>426.9</v>
      </c>
      <c r="E26" s="12"/>
      <c r="F26" s="7">
        <v>5189.3</v>
      </c>
      <c r="G26" s="12">
        <v>3255</v>
      </c>
      <c r="I26" s="1">
        <f t="shared" si="0"/>
        <v>1003.7429431643626</v>
      </c>
      <c r="J26" s="1"/>
      <c r="K26" s="14">
        <f t="shared" si="1"/>
        <v>0.1311520737327189</v>
      </c>
      <c r="N26">
        <f t="shared" si="4"/>
        <v>14041.82230169266</v>
      </c>
      <c r="O26">
        <f t="shared" si="5"/>
        <v>2.705918390089735</v>
      </c>
      <c r="T26">
        <f t="shared" si="6"/>
        <v>14342.355772375899</v>
      </c>
      <c r="U26">
        <f t="shared" si="7"/>
        <v>2.763832457629333</v>
      </c>
      <c r="Y26">
        <f>'capital stock data'!Y25*(1+'tables-hours'!$F$10)</f>
        <v>13140.480874611787</v>
      </c>
      <c r="AA26" s="20">
        <f t="shared" si="2"/>
        <v>1.0214027399169558</v>
      </c>
      <c r="AC26" s="1"/>
      <c r="AD26" s="1"/>
      <c r="AF26" s="1"/>
    </row>
    <row r="27" spans="1:32" ht="12.75">
      <c r="A27">
        <f t="shared" si="3"/>
        <v>1983</v>
      </c>
      <c r="B27" s="12">
        <v>564.3</v>
      </c>
      <c r="C27" s="11">
        <v>122.8</v>
      </c>
      <c r="D27" s="12">
        <v>443.8</v>
      </c>
      <c r="E27" s="12"/>
      <c r="F27" s="7">
        <v>5423.8</v>
      </c>
      <c r="G27" s="12">
        <v>3536.7</v>
      </c>
      <c r="I27" s="1">
        <f t="shared" si="0"/>
        <v>1053.7204116832074</v>
      </c>
      <c r="J27" s="1"/>
      <c r="K27" s="14">
        <f t="shared" si="1"/>
        <v>0.12548420844289876</v>
      </c>
      <c r="N27">
        <f t="shared" si="4"/>
        <v>14386.968674351885</v>
      </c>
      <c r="O27">
        <f t="shared" si="5"/>
        <v>2.652562534450364</v>
      </c>
      <c r="T27">
        <f t="shared" si="6"/>
        <v>14687.633990852599</v>
      </c>
      <c r="U27">
        <f t="shared" si="7"/>
        <v>2.707996974603156</v>
      </c>
      <c r="Y27">
        <f>'capital stock data'!Y26*(1+'tables-hours'!$F$10)</f>
        <v>13597.354288761107</v>
      </c>
      <c r="AA27" s="20">
        <f t="shared" si="2"/>
        <v>1.0208984479848573</v>
      </c>
      <c r="AC27" s="1"/>
      <c r="AD27" s="1"/>
      <c r="AF27" s="1"/>
    </row>
    <row r="28" spans="1:32" ht="12.75">
      <c r="A28">
        <f t="shared" si="3"/>
        <v>1984</v>
      </c>
      <c r="B28" s="12">
        <v>735.6</v>
      </c>
      <c r="C28" s="11">
        <v>139.3</v>
      </c>
      <c r="D28" s="12">
        <v>472.6</v>
      </c>
      <c r="E28" s="12"/>
      <c r="F28" s="7">
        <v>5813.6</v>
      </c>
      <c r="G28" s="12">
        <v>3933.2</v>
      </c>
      <c r="I28" s="1">
        <f t="shared" si="0"/>
        <v>1293.1756940913253</v>
      </c>
      <c r="J28" s="1"/>
      <c r="K28" s="14">
        <f t="shared" si="1"/>
        <v>0.12015661547849081</v>
      </c>
      <c r="N28">
        <f t="shared" si="4"/>
        <v>14765.904287786303</v>
      </c>
      <c r="O28">
        <f t="shared" si="5"/>
        <v>2.539889962808983</v>
      </c>
      <c r="T28">
        <f t="shared" si="6"/>
        <v>15067.037782198768</v>
      </c>
      <c r="U28">
        <f t="shared" si="7"/>
        <v>2.591688073173037</v>
      </c>
      <c r="Y28">
        <f>'capital stock data'!Y27*(1+'tables-hours'!$F$10)</f>
        <v>14070.112457703513</v>
      </c>
      <c r="AA28" s="20">
        <f t="shared" si="2"/>
        <v>1.0203938403326607</v>
      </c>
      <c r="AC28" s="1"/>
      <c r="AD28" s="1"/>
      <c r="AF28" s="1"/>
    </row>
    <row r="29" spans="1:32" ht="12.75">
      <c r="A29">
        <f t="shared" si="3"/>
        <v>1985</v>
      </c>
      <c r="B29" s="12">
        <v>736.2</v>
      </c>
      <c r="C29" s="11">
        <v>158.8</v>
      </c>
      <c r="D29" s="12">
        <v>506.7</v>
      </c>
      <c r="E29" s="12"/>
      <c r="F29" s="7">
        <v>6053.7</v>
      </c>
      <c r="G29" s="12">
        <v>4220.3</v>
      </c>
      <c r="I29" s="1">
        <f t="shared" si="0"/>
        <v>1283.8095633011872</v>
      </c>
      <c r="J29" s="1"/>
      <c r="K29" s="14">
        <f t="shared" si="1"/>
        <v>0.12006255479468284</v>
      </c>
      <c r="N29">
        <f t="shared" si="4"/>
        <v>15366.522156019731</v>
      </c>
      <c r="O29">
        <f t="shared" si="5"/>
        <v>2.538368626793487</v>
      </c>
      <c r="T29">
        <f t="shared" si="6"/>
        <v>15668.478238190457</v>
      </c>
      <c r="U29">
        <f t="shared" si="7"/>
        <v>2.5882482181460027</v>
      </c>
      <c r="Y29">
        <f>'capital stock data'!Y28*(1+'tables-hours'!$F$10)</f>
        <v>14559.307668849528</v>
      </c>
      <c r="AA29" s="20">
        <f t="shared" si="2"/>
        <v>1.019650255217472</v>
      </c>
      <c r="AC29" s="1"/>
      <c r="AD29" s="1"/>
      <c r="AF29" s="1"/>
    </row>
    <row r="30" spans="1:32" ht="12.75">
      <c r="A30">
        <f t="shared" si="3"/>
        <v>1986</v>
      </c>
      <c r="B30" s="12">
        <v>746.5</v>
      </c>
      <c r="C30" s="11">
        <v>173.2</v>
      </c>
      <c r="D30" s="12">
        <v>531.3</v>
      </c>
      <c r="E30" s="12"/>
      <c r="F30" s="7">
        <v>6263.6</v>
      </c>
      <c r="G30" s="12">
        <v>4462.8</v>
      </c>
      <c r="I30" s="1">
        <f t="shared" si="0"/>
        <v>1290.81135609931</v>
      </c>
      <c r="J30" s="1"/>
      <c r="K30" s="14">
        <f t="shared" si="1"/>
        <v>0.11905082011293357</v>
      </c>
      <c r="N30">
        <f t="shared" si="4"/>
        <v>15929.603413898203</v>
      </c>
      <c r="O30">
        <f t="shared" si="5"/>
        <v>2.5432025375021077</v>
      </c>
      <c r="T30">
        <f t="shared" si="6"/>
        <v>16232.940131337202</v>
      </c>
      <c r="U30">
        <f t="shared" si="7"/>
        <v>2.5916310318885625</v>
      </c>
      <c r="Y30">
        <f>'capital stock data'!Y29*(1+'tables-hours'!$F$10)</f>
        <v>15065.511411755868</v>
      </c>
      <c r="AA30" s="20">
        <f t="shared" si="2"/>
        <v>1.0190423270157714</v>
      </c>
      <c r="AC30" s="1"/>
      <c r="AD30" s="1"/>
      <c r="AF30" s="1"/>
    </row>
    <row r="31" spans="1:32" ht="12.75">
      <c r="A31">
        <f t="shared" si="3"/>
        <v>1987</v>
      </c>
      <c r="B31" s="12">
        <v>785</v>
      </c>
      <c r="C31" s="11">
        <v>184.3</v>
      </c>
      <c r="D31" s="12">
        <v>561.9</v>
      </c>
      <c r="E31" s="12"/>
      <c r="F31" s="7">
        <v>6475.1</v>
      </c>
      <c r="G31" s="12">
        <v>4739.5</v>
      </c>
      <c r="I31" s="1">
        <f t="shared" si="0"/>
        <v>1324.2566578753033</v>
      </c>
      <c r="J31" s="1"/>
      <c r="K31" s="14">
        <f t="shared" si="1"/>
        <v>0.11855680979006224</v>
      </c>
      <c r="N31">
        <f t="shared" si="4"/>
        <v>16473.276545877154</v>
      </c>
      <c r="O31">
        <f t="shared" si="5"/>
        <v>2.544096082821447</v>
      </c>
      <c r="T31">
        <f t="shared" si="6"/>
        <v>16778.489089536757</v>
      </c>
      <c r="U31">
        <f t="shared" si="7"/>
        <v>2.5912324272268776</v>
      </c>
      <c r="Y31">
        <f>'capital stock data'!Y30*(1+'tables-hours'!$F$10)</f>
        <v>15589.315045753227</v>
      </c>
      <c r="AA31" s="20">
        <f t="shared" si="2"/>
        <v>1.0185277375031982</v>
      </c>
      <c r="AC31" s="1"/>
      <c r="AD31" s="1"/>
      <c r="AF31" s="1"/>
    </row>
    <row r="32" spans="1:32" ht="12.75">
      <c r="A32">
        <f t="shared" si="3"/>
        <v>1988</v>
      </c>
      <c r="B32" s="12">
        <v>821.6</v>
      </c>
      <c r="C32" s="11">
        <v>186.1</v>
      </c>
      <c r="D32" s="12">
        <v>597.6</v>
      </c>
      <c r="E32" s="12"/>
      <c r="F32" s="7">
        <v>6742.7</v>
      </c>
      <c r="G32" s="12">
        <v>5103.8</v>
      </c>
      <c r="I32" s="1">
        <f t="shared" si="0"/>
        <v>1331.286255339159</v>
      </c>
      <c r="J32" s="1"/>
      <c r="K32" s="14">
        <f t="shared" si="1"/>
        <v>0.11708922763431169</v>
      </c>
      <c r="N32">
        <f t="shared" si="4"/>
        <v>17024.895350559455</v>
      </c>
      <c r="O32">
        <f t="shared" si="5"/>
        <v>2.5249373916323514</v>
      </c>
      <c r="T32">
        <f t="shared" si="6"/>
        <v>17332.436924066886</v>
      </c>
      <c r="U32">
        <f t="shared" si="7"/>
        <v>2.5705484337234172</v>
      </c>
      <c r="Y32">
        <f>'capital stock data'!Y31*(1+'tables-hours'!$F$10)</f>
        <v>16131.330490786402</v>
      </c>
      <c r="AA32" s="20">
        <f t="shared" si="2"/>
        <v>1.0180642269555757</v>
      </c>
      <c r="AC32" s="1"/>
      <c r="AD32" s="1"/>
      <c r="AF32" s="1"/>
    </row>
    <row r="33" spans="1:32" ht="12.75">
      <c r="A33">
        <f t="shared" si="3"/>
        <v>1989</v>
      </c>
      <c r="B33" s="12">
        <v>874.9</v>
      </c>
      <c r="C33" s="11">
        <v>197.7</v>
      </c>
      <c r="D33" s="12">
        <v>644.3</v>
      </c>
      <c r="E33" s="12"/>
      <c r="F33" s="7">
        <v>6981.4</v>
      </c>
      <c r="G33" s="12">
        <v>5484.4</v>
      </c>
      <c r="I33" s="1">
        <f t="shared" si="0"/>
        <v>1365.3726278170811</v>
      </c>
      <c r="J33" s="1"/>
      <c r="K33" s="14">
        <f t="shared" si="1"/>
        <v>0.11747866676391219</v>
      </c>
      <c r="N33">
        <f t="shared" si="4"/>
        <v>17557.671451719</v>
      </c>
      <c r="O33">
        <f t="shared" si="5"/>
        <v>2.514921283942906</v>
      </c>
      <c r="T33">
        <f t="shared" si="6"/>
        <v>17867.982334003675</v>
      </c>
      <c r="U33">
        <f t="shared" si="7"/>
        <v>2.559369515283994</v>
      </c>
      <c r="Y33">
        <f>'capital stock data'!Y32*(1+'tables-hours'!$F$10)</f>
        <v>16692.190942273824</v>
      </c>
      <c r="AA33" s="20">
        <f t="shared" si="2"/>
        <v>1.0176738061842643</v>
      </c>
      <c r="AC33" s="1"/>
      <c r="AD33" s="1"/>
      <c r="AF33" s="1"/>
    </row>
    <row r="34" spans="1:32" ht="12.75">
      <c r="A34">
        <f t="shared" si="3"/>
        <v>1990</v>
      </c>
      <c r="B34" s="12">
        <v>861</v>
      </c>
      <c r="C34" s="11">
        <v>215.7</v>
      </c>
      <c r="D34" s="12">
        <v>682.5</v>
      </c>
      <c r="E34" s="12"/>
      <c r="F34" s="7">
        <v>7112.5</v>
      </c>
      <c r="G34" s="12">
        <v>5803.1</v>
      </c>
      <c r="I34" s="1">
        <f t="shared" si="0"/>
        <v>1319.644457272837</v>
      </c>
      <c r="J34" s="1"/>
      <c r="K34" s="14">
        <f t="shared" si="1"/>
        <v>0.11760955351450086</v>
      </c>
      <c r="N34">
        <f t="shared" si="4"/>
        <v>18099.54539427183</v>
      </c>
      <c r="O34">
        <f t="shared" si="5"/>
        <v>2.544751549282507</v>
      </c>
      <c r="T34">
        <f t="shared" si="6"/>
        <v>18413.026958875478</v>
      </c>
      <c r="U34">
        <f t="shared" si="7"/>
        <v>2.588826285957888</v>
      </c>
      <c r="Y34">
        <f>'capital stock data'!Y33*(1+'tables-hours'!$F$10)</f>
        <v>17272.551610821603</v>
      </c>
      <c r="AA34" s="20">
        <f t="shared" si="2"/>
        <v>1.0173198584701943</v>
      </c>
      <c r="AC34" s="1"/>
      <c r="AD34" s="1"/>
      <c r="AF34" s="1"/>
    </row>
    <row r="35" spans="1:32" ht="12.75">
      <c r="A35">
        <f t="shared" si="3"/>
        <v>1991</v>
      </c>
      <c r="B35" s="12">
        <v>802.9</v>
      </c>
      <c r="C35" s="11">
        <v>220.4</v>
      </c>
      <c r="D35" s="12">
        <v>725.9</v>
      </c>
      <c r="E35" s="12"/>
      <c r="F35" s="7">
        <v>7100.5</v>
      </c>
      <c r="G35" s="12">
        <v>5995.9</v>
      </c>
      <c r="I35" s="1">
        <f t="shared" si="0"/>
        <v>1211.8183508730965</v>
      </c>
      <c r="J35" s="1"/>
      <c r="K35" s="14">
        <f t="shared" si="1"/>
        <v>0.12106606180890275</v>
      </c>
      <c r="N35">
        <f t="shared" si="4"/>
        <v>18570.27592368983</v>
      </c>
      <c r="O35">
        <f t="shared" si="5"/>
        <v>2.6153476408266787</v>
      </c>
      <c r="T35">
        <f t="shared" si="6"/>
        <v>18887.320141952863</v>
      </c>
      <c r="U35">
        <f t="shared" si="7"/>
        <v>2.6599986116404284</v>
      </c>
      <c r="Y35">
        <f>'capital stock data'!Y34*(1+'tables-hours'!$F$10)</f>
        <v>17873.09048765624</v>
      </c>
      <c r="AA35" s="20">
        <f t="shared" si="2"/>
        <v>1.017072671379028</v>
      </c>
      <c r="AC35" s="1"/>
      <c r="AD35" s="1"/>
      <c r="AF35" s="1"/>
    </row>
    <row r="36" spans="1:32" ht="12.75">
      <c r="A36">
        <f t="shared" si="3"/>
        <v>1992</v>
      </c>
      <c r="B36" s="12">
        <v>864.8</v>
      </c>
      <c r="C36" s="11">
        <v>223</v>
      </c>
      <c r="D36" s="12">
        <v>751.9</v>
      </c>
      <c r="E36" s="12"/>
      <c r="F36" s="7">
        <v>7336.6</v>
      </c>
      <c r="G36" s="12">
        <v>6337.7</v>
      </c>
      <c r="I36" s="1">
        <f t="shared" si="0"/>
        <v>1259.2507502721808</v>
      </c>
      <c r="J36" s="1"/>
      <c r="K36" s="14">
        <f t="shared" si="1"/>
        <v>0.11863925398803983</v>
      </c>
      <c r="N36">
        <f t="shared" si="4"/>
        <v>18911.101908052067</v>
      </c>
      <c r="O36">
        <f t="shared" si="5"/>
        <v>2.5776384030820907</v>
      </c>
      <c r="T36">
        <f t="shared" si="6"/>
        <v>19232.012181448834</v>
      </c>
      <c r="U36">
        <f t="shared" si="7"/>
        <v>2.6213794102784442</v>
      </c>
      <c r="Y36">
        <f>'capital stock data'!Y35*(1+'tables-hours'!$F$10)</f>
        <v>18494.509136670218</v>
      </c>
      <c r="AA36" s="20">
        <f t="shared" si="2"/>
        <v>1.0169694116692443</v>
      </c>
      <c r="AC36" s="1"/>
      <c r="AD36" s="1"/>
      <c r="AF36" s="1"/>
    </row>
    <row r="37" spans="1:32" ht="12.75">
      <c r="A37">
        <f t="shared" si="3"/>
        <v>1993</v>
      </c>
      <c r="B37" s="12">
        <v>953.4</v>
      </c>
      <c r="C37" s="11">
        <v>219</v>
      </c>
      <c r="D37" s="12">
        <v>776.4</v>
      </c>
      <c r="E37" s="12"/>
      <c r="F37" s="7">
        <v>7532.7</v>
      </c>
      <c r="G37" s="12">
        <v>6657.4</v>
      </c>
      <c r="I37" s="1">
        <f t="shared" si="0"/>
        <v>1326.544518881245</v>
      </c>
      <c r="J37" s="1"/>
      <c r="K37" s="14">
        <f t="shared" si="1"/>
        <v>0.11662210472556854</v>
      </c>
      <c r="N37">
        <f t="shared" si="4"/>
        <v>19283.374701081837</v>
      </c>
      <c r="O37">
        <f t="shared" si="5"/>
        <v>2.559955222042805</v>
      </c>
      <c r="T37">
        <f t="shared" si="6"/>
        <v>19608.31163646461</v>
      </c>
      <c r="U37">
        <f t="shared" si="7"/>
        <v>2.6030920701029654</v>
      </c>
      <c r="Y37">
        <f>'capital stock data'!Y36*(1+'tables-hours'!$F$10)</f>
        <v>19137.533514005718</v>
      </c>
      <c r="AA37" s="20">
        <f t="shared" si="2"/>
        <v>1.0168506260143637</v>
      </c>
      <c r="AC37" s="1"/>
      <c r="AD37" s="1"/>
      <c r="AF37" s="1"/>
    </row>
    <row r="38" spans="1:32" ht="12.75">
      <c r="A38">
        <f t="shared" si="3"/>
        <v>1994</v>
      </c>
      <c r="B38" s="12">
        <v>1097.1</v>
      </c>
      <c r="C38" s="11">
        <v>221.3</v>
      </c>
      <c r="D38" s="12">
        <v>833.7</v>
      </c>
      <c r="E38" s="12"/>
      <c r="F38" s="7">
        <v>7835.5</v>
      </c>
      <c r="G38" s="12">
        <v>7072.2</v>
      </c>
      <c r="I38" s="1">
        <f t="shared" si="0"/>
        <v>1460.6944373745087</v>
      </c>
      <c r="J38" s="1"/>
      <c r="K38" s="14">
        <f t="shared" si="1"/>
        <v>0.11788410961228472</v>
      </c>
      <c r="N38">
        <f t="shared" si="4"/>
        <v>19705.480738045593</v>
      </c>
      <c r="O38">
        <f t="shared" si="5"/>
        <v>2.5148976757125383</v>
      </c>
      <c r="T38">
        <f t="shared" si="6"/>
        <v>20034.628763959947</v>
      </c>
      <c r="U38">
        <f t="shared" si="7"/>
        <v>2.5569049536034645</v>
      </c>
      <c r="Y38">
        <f>'capital stock data'!Y37*(1+'tables-hours'!$F$10)</f>
        <v>19802.914816133987</v>
      </c>
      <c r="AA38" s="20">
        <f t="shared" si="2"/>
        <v>1.0167033745732914</v>
      </c>
      <c r="AC38" s="1"/>
      <c r="AD38" s="1"/>
      <c r="AF38" s="1"/>
    </row>
    <row r="39" spans="1:32" ht="12.75">
      <c r="A39">
        <f t="shared" si="3"/>
        <v>1995</v>
      </c>
      <c r="B39" s="12">
        <v>1144</v>
      </c>
      <c r="C39" s="11">
        <v>232.7</v>
      </c>
      <c r="D39" s="12">
        <v>878.4</v>
      </c>
      <c r="E39" s="12"/>
      <c r="F39" s="7">
        <v>8031.7</v>
      </c>
      <c r="G39" s="12">
        <v>7397.7</v>
      </c>
      <c r="I39" s="1">
        <f t="shared" si="0"/>
        <v>1494.6863741433149</v>
      </c>
      <c r="J39" s="1"/>
      <c r="K39" s="14">
        <f t="shared" si="1"/>
        <v>0.1187396082566203</v>
      </c>
      <c r="N39">
        <f t="shared" si="4"/>
        <v>20241.93886510392</v>
      </c>
      <c r="O39">
        <f t="shared" si="5"/>
        <v>2.5202558443547343</v>
      </c>
      <c r="T39">
        <f t="shared" si="6"/>
        <v>20575.523377466674</v>
      </c>
      <c r="U39">
        <f t="shared" si="7"/>
        <v>2.561789331955461</v>
      </c>
      <c r="Y39">
        <f>'capital stock data'!Y38*(1+'tables-hours'!$F$10)</f>
        <v>20491.430357421024</v>
      </c>
      <c r="AA39" s="20">
        <f t="shared" si="2"/>
        <v>1.0164798695710833</v>
      </c>
      <c r="AC39" s="1"/>
      <c r="AD39" s="1"/>
      <c r="AF39" s="1"/>
    </row>
    <row r="40" spans="1:32" ht="12.75">
      <c r="A40">
        <f t="shared" si="3"/>
        <v>1996</v>
      </c>
      <c r="B40" s="12">
        <v>1240.3</v>
      </c>
      <c r="C40" s="11">
        <v>244.9</v>
      </c>
      <c r="D40" s="12">
        <v>918.1</v>
      </c>
      <c r="E40" s="12"/>
      <c r="F40" s="7">
        <v>8328.9</v>
      </c>
      <c r="G40" s="12">
        <v>7816.9</v>
      </c>
      <c r="I40" s="1">
        <f t="shared" si="0"/>
        <v>1582.47927950978</v>
      </c>
      <c r="J40" s="1"/>
      <c r="K40" s="14">
        <f t="shared" si="1"/>
        <v>0.11745065179291024</v>
      </c>
      <c r="N40">
        <f t="shared" si="4"/>
        <v>20787.2277016267</v>
      </c>
      <c r="O40">
        <f t="shared" si="5"/>
        <v>2.495795087181585</v>
      </c>
      <c r="T40">
        <f t="shared" si="6"/>
        <v>21125.577185588805</v>
      </c>
      <c r="U40">
        <f t="shared" si="7"/>
        <v>2.536418636985533</v>
      </c>
      <c r="Y40">
        <f>'capital stock data'!Y39*(1+'tables-hours'!$F$10)</f>
        <v>21203.88447820483</v>
      </c>
      <c r="AA40" s="20">
        <f t="shared" si="2"/>
        <v>1.0162767969263948</v>
      </c>
      <c r="AC40" s="1"/>
      <c r="AD40" s="1"/>
      <c r="AF40" s="1"/>
    </row>
    <row r="41" spans="1:32" ht="12.75">
      <c r="A41">
        <f t="shared" si="3"/>
        <v>1997</v>
      </c>
      <c r="B41" s="12">
        <v>1389.8</v>
      </c>
      <c r="C41" s="11">
        <v>252.1</v>
      </c>
      <c r="D41" s="12">
        <v>974.4</v>
      </c>
      <c r="E41" s="12"/>
      <c r="F41" s="7">
        <v>8703.5</v>
      </c>
      <c r="G41" s="12">
        <v>8304.3</v>
      </c>
      <c r="I41" s="1">
        <f t="shared" si="0"/>
        <v>1720.8285647194828</v>
      </c>
      <c r="J41" s="1"/>
      <c r="K41" s="14">
        <f t="shared" si="1"/>
        <v>0.11733680141613381</v>
      </c>
      <c r="N41">
        <f t="shared" si="4"/>
        <v>21394.734033860936</v>
      </c>
      <c r="O41">
        <f t="shared" si="5"/>
        <v>2.4581759101351106</v>
      </c>
      <c r="T41">
        <f t="shared" si="6"/>
        <v>21738.170653719608</v>
      </c>
      <c r="U41">
        <f t="shared" si="7"/>
        <v>2.4976355091307645</v>
      </c>
      <c r="Y41">
        <f>'capital stock data'!Y40*(1+'tables-hours'!$F$10)</f>
        <v>21941.109484445053</v>
      </c>
      <c r="AA41" s="20">
        <f t="shared" si="2"/>
        <v>1.016052390243091</v>
      </c>
      <c r="AC41" s="1"/>
      <c r="AD41" s="1"/>
      <c r="AF41" s="1"/>
    </row>
    <row r="42" spans="1:32" ht="12.75">
      <c r="A42">
        <f t="shared" si="3"/>
        <v>1998</v>
      </c>
      <c r="B42" s="12">
        <v>1509.1</v>
      </c>
      <c r="C42" s="11">
        <v>262.4</v>
      </c>
      <c r="D42" s="12">
        <v>1030.2</v>
      </c>
      <c r="E42" s="12"/>
      <c r="F42" s="7">
        <v>9066.9</v>
      </c>
      <c r="G42" s="12">
        <v>8747</v>
      </c>
      <c r="I42" s="1">
        <f t="shared" si="0"/>
        <v>1836.2882531153539</v>
      </c>
      <c r="J42" s="1"/>
      <c r="K42" s="14">
        <f t="shared" si="1"/>
        <v>0.11777752372241912</v>
      </c>
      <c r="N42">
        <f t="shared" si="4"/>
        <v>22112.096085557256</v>
      </c>
      <c r="O42">
        <f t="shared" si="5"/>
        <v>2.438771364585168</v>
      </c>
      <c r="T42">
        <f t="shared" si="6"/>
        <v>22460.988934641497</v>
      </c>
      <c r="U42">
        <f t="shared" si="7"/>
        <v>2.477251203238317</v>
      </c>
      <c r="Y42">
        <f>'capital stock data'!Y41*(1+'tables-hours'!$F$10)</f>
        <v>22703.96662004273</v>
      </c>
      <c r="AA42" s="20">
        <f t="shared" si="2"/>
        <v>1.015778370704174</v>
      </c>
      <c r="AC42" s="1"/>
      <c r="AD42" s="1"/>
      <c r="AF42" s="1"/>
    </row>
    <row r="43" spans="1:32" ht="12.75">
      <c r="A43">
        <f t="shared" si="3"/>
        <v>1999</v>
      </c>
      <c r="B43" s="12">
        <v>1625.7</v>
      </c>
      <c r="C43" s="11">
        <v>286.9</v>
      </c>
      <c r="D43" s="12">
        <v>1101.3</v>
      </c>
      <c r="E43" s="12"/>
      <c r="F43" s="7">
        <v>9470.3</v>
      </c>
      <c r="G43" s="12">
        <v>9268.4</v>
      </c>
      <c r="I43" s="1">
        <f t="shared" si="0"/>
        <v>1954.2634953174224</v>
      </c>
      <c r="J43" s="1"/>
      <c r="K43" s="14">
        <f t="shared" si="1"/>
        <v>0.11882309783781451</v>
      </c>
      <c r="N43">
        <f t="shared" si="4"/>
        <v>22911.271752019762</v>
      </c>
      <c r="O43">
        <f t="shared" si="5"/>
        <v>2.419276237502483</v>
      </c>
      <c r="T43">
        <f t="shared" si="6"/>
        <v>23266.081955272995</v>
      </c>
      <c r="U43">
        <f t="shared" si="7"/>
        <v>2.456741809158421</v>
      </c>
      <c r="Y43">
        <f>'capital stock data'!Y42*(1+'tables-hours'!$F$10)</f>
        <v>23493.347072966037</v>
      </c>
      <c r="AA43" s="20">
        <f t="shared" si="2"/>
        <v>1.015486272743544</v>
      </c>
      <c r="AC43" s="1"/>
      <c r="AD43" s="1"/>
      <c r="AF43" s="1"/>
    </row>
    <row r="44" spans="1:32" ht="12.75">
      <c r="A44">
        <f t="shared" si="3"/>
        <v>2000</v>
      </c>
      <c r="B44" s="12">
        <v>1735.5</v>
      </c>
      <c r="C44" s="11">
        <v>304.4</v>
      </c>
      <c r="D44" s="12">
        <v>1187.8</v>
      </c>
      <c r="E44" s="12"/>
      <c r="F44" s="7">
        <v>9817</v>
      </c>
      <c r="G44" s="12">
        <v>9817</v>
      </c>
      <c r="I44" s="1">
        <f t="shared" si="0"/>
        <v>2039.9</v>
      </c>
      <c r="J44" s="1"/>
      <c r="K44" s="14">
        <f t="shared" si="1"/>
        <v>0.12099419374554345</v>
      </c>
      <c r="N44">
        <f t="shared" si="4"/>
        <v>23790.93932398808</v>
      </c>
      <c r="O44">
        <f t="shared" si="5"/>
        <v>2.4234429381672693</v>
      </c>
      <c r="T44">
        <f t="shared" si="6"/>
        <v>24152.187994982858</v>
      </c>
      <c r="U44">
        <f t="shared" si="7"/>
        <v>2.4602412137091636</v>
      </c>
      <c r="Y44">
        <f>'capital stock data'!Y43*(1+'tables-hours'!$F$10)</f>
        <v>24310.1730163574</v>
      </c>
      <c r="AA44" s="20">
        <f t="shared" si="2"/>
        <v>1.0151842962598174</v>
      </c>
      <c r="AC44" s="1"/>
      <c r="AD44" s="1"/>
      <c r="AF44" s="1"/>
    </row>
    <row r="45" spans="1:32" ht="12.75">
      <c r="A45">
        <f t="shared" si="3"/>
        <v>2001</v>
      </c>
      <c r="B45" s="12">
        <v>1607.2</v>
      </c>
      <c r="C45" s="11">
        <v>317</v>
      </c>
      <c r="D45" s="12">
        <v>1266.9</v>
      </c>
      <c r="E45" s="12"/>
      <c r="F45" s="7">
        <v>9866.6</v>
      </c>
      <c r="G45" s="12">
        <v>10100.8</v>
      </c>
      <c r="I45" s="1">
        <f t="shared" si="0"/>
        <v>1879.5849556470778</v>
      </c>
      <c r="J45" s="1"/>
      <c r="K45" s="14">
        <f t="shared" si="1"/>
        <v>0.1254257088547442</v>
      </c>
      <c r="N45">
        <f t="shared" si="4"/>
        <v>24714.984792344734</v>
      </c>
      <c r="O45">
        <f t="shared" si="5"/>
        <v>2.5049140324270502</v>
      </c>
      <c r="T45">
        <f t="shared" si="6"/>
        <v>25083.2489680392</v>
      </c>
      <c r="U45">
        <f t="shared" si="7"/>
        <v>2.5422383564793543</v>
      </c>
      <c r="Y45">
        <f>'capital stock data'!Y44*(1+'tables-hours'!$F$10)</f>
        <v>25155.398685838234</v>
      </c>
      <c r="AA45" s="20">
        <f t="shared" si="2"/>
        <v>1.0149004411205842</v>
      </c>
      <c r="AC45" s="1"/>
      <c r="AD45" s="1"/>
      <c r="AF45" s="1"/>
    </row>
    <row r="46" spans="1:32" ht="12.75">
      <c r="A46">
        <f t="shared" si="3"/>
        <v>2002</v>
      </c>
      <c r="B46" s="12">
        <v>1589.2</v>
      </c>
      <c r="C46" s="11">
        <v>337.1</v>
      </c>
      <c r="D46" s="12">
        <v>1288.6</v>
      </c>
      <c r="E46" s="12"/>
      <c r="F46" s="7">
        <v>10083</v>
      </c>
      <c r="G46" s="12">
        <v>10480.8</v>
      </c>
      <c r="I46" s="1">
        <f t="shared" si="0"/>
        <v>1853.187056331578</v>
      </c>
      <c r="J46" s="1"/>
      <c r="K46" s="14">
        <f t="shared" si="1"/>
        <v>0.12294862987558201</v>
      </c>
      <c r="N46">
        <f t="shared" si="4"/>
        <v>25435.375173768865</v>
      </c>
      <c r="O46">
        <f t="shared" si="5"/>
        <v>2.52259993789238</v>
      </c>
      <c r="T46">
        <f t="shared" si="6"/>
        <v>25811.249421939116</v>
      </c>
      <c r="U46">
        <f t="shared" si="7"/>
        <v>2.5598779551660336</v>
      </c>
      <c r="Y46">
        <f>'capital stock data'!Y45*(1+'tables-hours'!$F$10)</f>
        <v>26030.011494269856</v>
      </c>
      <c r="AA46" s="20">
        <f t="shared" si="2"/>
        <v>1.0147776176133578</v>
      </c>
      <c r="AC46" s="1"/>
      <c r="AD46" s="1"/>
      <c r="AF46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6"/>
  <sheetViews>
    <sheetView workbookViewId="0" topLeftCell="A1">
      <selection activeCell="N7" sqref="N7"/>
    </sheetView>
  </sheetViews>
  <sheetFormatPr defaultColWidth="9.140625" defaultRowHeight="12.75"/>
  <cols>
    <col min="6" max="6" width="11.57421875" style="0" bestFit="1" customWidth="1"/>
    <col min="17" max="17" width="16.28125" style="0" bestFit="1" customWidth="1"/>
    <col min="23" max="23" width="16.28125" style="0" bestFit="1" customWidth="1"/>
    <col min="26" max="26" width="11.00390625" style="0" bestFit="1" customWidth="1"/>
    <col min="28" max="28" width="11.57421875" style="0" bestFit="1" customWidth="1"/>
    <col min="39" max="39" width="16.28125" style="0" bestFit="1" customWidth="1"/>
    <col min="40" max="40" width="9.57421875" style="0" bestFit="1" customWidth="1"/>
  </cols>
  <sheetData>
    <row r="1" spans="2:40" ht="12.75">
      <c r="B1" t="s">
        <v>87</v>
      </c>
      <c r="C1" t="s">
        <v>88</v>
      </c>
      <c r="D1" s="11" t="s">
        <v>85</v>
      </c>
      <c r="E1" s="21" t="s">
        <v>89</v>
      </c>
      <c r="F1" s="1" t="s">
        <v>90</v>
      </c>
      <c r="G1" s="6" t="s">
        <v>91</v>
      </c>
      <c r="H1" s="21" t="s">
        <v>86</v>
      </c>
      <c r="J1" t="s">
        <v>69</v>
      </c>
      <c r="K1" s="3">
        <f>AVERAGE(J3:J35)</f>
        <v>0.2740502256365966</v>
      </c>
      <c r="L1" s="3"/>
      <c r="M1" t="s">
        <v>17</v>
      </c>
      <c r="N1" s="3">
        <f>AVERAGE(M3:M35)</f>
        <v>0.9549532551804467</v>
      </c>
      <c r="R1" s="19"/>
      <c r="X1" s="19"/>
      <c r="AB1" s="6"/>
      <c r="AN1" s="19"/>
    </row>
    <row r="2" spans="1:40" ht="12.75">
      <c r="A2">
        <v>1969</v>
      </c>
      <c r="B2" s="12">
        <f>'raw data'!C15</f>
        <v>3765.4</v>
      </c>
      <c r="C2" s="11">
        <f>'capital stock data'!I13</f>
        <v>763.7115376802763</v>
      </c>
      <c r="D2" s="12">
        <f>B2-C2</f>
        <v>3001.688462319724</v>
      </c>
      <c r="E2" s="12">
        <f>'hours data'!J12</f>
        <v>151.9089</v>
      </c>
      <c r="F2" s="7">
        <f>'raw data'!X15*52*100/1000000</f>
        <v>628.0612</v>
      </c>
      <c r="G2" s="12">
        <f>F2-E2</f>
        <v>476.15229999999997</v>
      </c>
      <c r="H2">
        <f>'capital stock data'!N13</f>
        <v>8613.861829897363</v>
      </c>
      <c r="R2" s="19"/>
      <c r="X2" s="19"/>
      <c r="AB2" s="6"/>
      <c r="AN2" s="19"/>
    </row>
    <row r="3" spans="1:40" ht="12.75">
      <c r="A3">
        <v>1970</v>
      </c>
      <c r="B3" s="12">
        <f>'raw data'!C16</f>
        <v>3771.9</v>
      </c>
      <c r="C3" s="11">
        <f>'capital stock data'!I14</f>
        <v>712.2480404429466</v>
      </c>
      <c r="D3" s="12">
        <f aca="true" t="shared" si="0" ref="D3:D35">B3-C3</f>
        <v>3059.6519595570535</v>
      </c>
      <c r="E3" s="12">
        <f>'hours data'!J13</f>
        <v>151.376472</v>
      </c>
      <c r="F3" s="7">
        <f>'raw data'!X16*52*100/1000000</f>
        <v>639.4076</v>
      </c>
      <c r="G3" s="12">
        <f aca="true" t="shared" si="1" ref="G3:G35">F3-E3</f>
        <v>488.03112799999997</v>
      </c>
      <c r="H3">
        <f>'capital stock data'!N14</f>
        <v>8973.561713100878</v>
      </c>
      <c r="I3" s="1"/>
      <c r="J3" s="3">
        <f>D3*E3/(D3*E3+(1-'tables-employment'!$M$9)*'gamma, beta'!B3*'gamma, beta'!G3)</f>
        <v>0.2686456599018652</v>
      </c>
      <c r="K3" s="14"/>
      <c r="L3" s="14"/>
      <c r="M3">
        <f>D3/D2/(1+'tables-employment'!$M$9*'gamma, beta'!B3/'gamma, beta'!H3-'capital stock data'!$Q$1)</f>
        <v>0.9390098308949957</v>
      </c>
      <c r="R3" s="19"/>
      <c r="X3" s="19"/>
      <c r="AB3" s="20"/>
      <c r="AD3" s="1"/>
      <c r="AE3" s="1"/>
      <c r="AG3" s="1"/>
      <c r="AN3" s="19"/>
    </row>
    <row r="4" spans="1:40" ht="12.75">
      <c r="A4">
        <f>A3+1</f>
        <v>1971</v>
      </c>
      <c r="B4" s="12">
        <f>'raw data'!C17</f>
        <v>3898.6</v>
      </c>
      <c r="C4" s="11">
        <f>'capital stock data'!I15</f>
        <v>760.9724070623726</v>
      </c>
      <c r="D4" s="12">
        <f t="shared" si="0"/>
        <v>3137.6275929376275</v>
      </c>
      <c r="E4" s="12">
        <f>'hours data'!J14</f>
        <v>151.87669119999998</v>
      </c>
      <c r="F4" s="7">
        <f>'raw data'!X17*52*100/1000000</f>
        <v>651.378</v>
      </c>
      <c r="G4" s="12">
        <f t="shared" si="1"/>
        <v>499.50130880000006</v>
      </c>
      <c r="H4">
        <f>'capital stock data'!N15</f>
        <v>9264.927275295111</v>
      </c>
      <c r="I4" s="1"/>
      <c r="J4" s="3">
        <f>D4*E4/(D4*E4+(1-'tables-employment'!$M$9)*'gamma, beta'!B4*'gamma, beta'!G4)</f>
        <v>0.26321795915895096</v>
      </c>
      <c r="K4" s="14"/>
      <c r="L4" s="14"/>
      <c r="M4">
        <f>D4/D3/(1+'tables-employment'!$M$9*'gamma, beta'!B4/'gamma, beta'!H4-'capital stock data'!$Q$1)</f>
        <v>0.9445730925039</v>
      </c>
      <c r="R4" s="19"/>
      <c r="X4" s="19"/>
      <c r="AB4" s="20"/>
      <c r="AD4" s="1"/>
      <c r="AE4" s="1"/>
      <c r="AG4" s="1"/>
      <c r="AN4" s="19"/>
    </row>
    <row r="5" spans="1:40" ht="12.75">
      <c r="A5">
        <f aca="true" t="shared" si="2" ref="A5:A35">A4+1</f>
        <v>1972</v>
      </c>
      <c r="B5" s="12">
        <f>'raw data'!C18</f>
        <v>4105</v>
      </c>
      <c r="C5" s="11">
        <f>'capital stock data'!I16</f>
        <v>829.4201728175725</v>
      </c>
      <c r="D5" s="12">
        <f t="shared" si="0"/>
        <v>3275.5798271824274</v>
      </c>
      <c r="E5" s="12">
        <f>'hours data'!J15</f>
        <v>157.6351764</v>
      </c>
      <c r="F5" s="7">
        <f>'raw data'!X18*52*100/1000000</f>
        <v>663.3744</v>
      </c>
      <c r="G5" s="12">
        <f t="shared" si="1"/>
        <v>505.73922360000006</v>
      </c>
      <c r="H5">
        <f>'capital stock data'!N16</f>
        <v>9591.351430827955</v>
      </c>
      <c r="I5" s="1"/>
      <c r="J5" s="3">
        <f>D5*E5/(D5*E5+(1-'tables-employment'!$M$9)*'gamma, beta'!B5*'gamma, beta'!G5)</f>
        <v>0.26638015592434033</v>
      </c>
      <c r="K5" s="14"/>
      <c r="L5" s="14"/>
      <c r="M5">
        <f>D5/D4/(1+'tables-employment'!$M$9*'gamma, beta'!B5/'gamma, beta'!H5-'capital stock data'!$Q$1)</f>
        <v>0.9595923393151022</v>
      </c>
      <c r="R5" s="19"/>
      <c r="X5" s="19"/>
      <c r="AB5" s="20"/>
      <c r="AD5" s="1"/>
      <c r="AE5" s="1"/>
      <c r="AG5" s="1"/>
      <c r="AN5" s="19"/>
    </row>
    <row r="6" spans="1:33" ht="12.75">
      <c r="A6">
        <f t="shared" si="2"/>
        <v>1973</v>
      </c>
      <c r="B6" s="12">
        <f>'raw data'!C19</f>
        <v>4341.5</v>
      </c>
      <c r="C6" s="11">
        <f>'capital stock data'!I17</f>
        <v>914.6444998915165</v>
      </c>
      <c r="D6" s="12">
        <f t="shared" si="0"/>
        <v>3426.8555001084833</v>
      </c>
      <c r="E6" s="12">
        <f>'hours data'!J16</f>
        <v>163.22080319999998</v>
      </c>
      <c r="F6" s="7">
        <f>'raw data'!X19*52*100/1000000</f>
        <v>675.7452</v>
      </c>
      <c r="G6" s="12">
        <f t="shared" si="1"/>
        <v>512.5243968</v>
      </c>
      <c r="H6">
        <f>'capital stock data'!N17</f>
        <v>9970.91324316112</v>
      </c>
      <c r="I6" s="1"/>
      <c r="J6" s="3">
        <f>D6*E6/(D6*E6+(1-'tables-employment'!$M$9)*'gamma, beta'!B6*'gamma, beta'!G6)</f>
        <v>0.26846213384414525</v>
      </c>
      <c r="K6" s="14"/>
      <c r="L6" s="14"/>
      <c r="M6">
        <f>D6/D5/(1+'tables-employment'!$M$9*'gamma, beta'!B6/'gamma, beta'!H6-'capital stock data'!$Q$1)</f>
        <v>0.959565464941664</v>
      </c>
      <c r="AB6" s="20"/>
      <c r="AD6" s="1"/>
      <c r="AE6" s="1"/>
      <c r="AG6" s="1"/>
    </row>
    <row r="7" spans="1:33" ht="12.75">
      <c r="A7">
        <f t="shared" si="2"/>
        <v>1974</v>
      </c>
      <c r="B7" s="12">
        <f>'raw data'!C20</f>
        <v>4319.6</v>
      </c>
      <c r="C7" s="11">
        <f>'capital stock data'!I18</f>
        <v>880.33448</v>
      </c>
      <c r="D7" s="12">
        <f t="shared" si="0"/>
        <v>3439.2655200000004</v>
      </c>
      <c r="E7" s="12">
        <f>'hours data'!J17</f>
        <v>164.28368319999998</v>
      </c>
      <c r="F7" s="7">
        <f>'raw data'!X20*52*100/1000000</f>
        <v>688.0484</v>
      </c>
      <c r="G7" s="12">
        <f t="shared" si="1"/>
        <v>523.7647168000001</v>
      </c>
      <c r="H7">
        <f>'capital stock data'!N18</f>
        <v>10417.89698466527</v>
      </c>
      <c r="I7" s="1"/>
      <c r="J7" s="3">
        <f>D7*E7/(D7*E7+(1-'tables-employment'!$M$9)*'gamma, beta'!B7*'gamma, beta'!G7)</f>
        <v>0.2671813551506391</v>
      </c>
      <c r="K7" s="14"/>
      <c r="L7" s="14"/>
      <c r="M7">
        <f>D7/D6/(1+'tables-employment'!$M$9*'gamma, beta'!B7/'gamma, beta'!H7-'capital stock data'!$Q$1)</f>
        <v>0.9260894219285918</v>
      </c>
      <c r="AB7" s="20"/>
      <c r="AD7" s="1"/>
      <c r="AE7" s="1"/>
      <c r="AG7" s="1"/>
    </row>
    <row r="8" spans="1:33" ht="12.75">
      <c r="A8">
        <f t="shared" si="2"/>
        <v>1975</v>
      </c>
      <c r="B8" s="12">
        <f>'raw data'!C21</f>
        <v>4311.2</v>
      </c>
      <c r="C8" s="11">
        <f>'capital stock data'!I19</f>
        <v>771.8213758163951</v>
      </c>
      <c r="D8" s="12">
        <f t="shared" si="0"/>
        <v>3539.3786241836046</v>
      </c>
      <c r="E8" s="12">
        <f>'hours data'!J18</f>
        <v>160.703712</v>
      </c>
      <c r="F8" s="7">
        <f>'raw data'!X21*52*100/1000000</f>
        <v>700.1644</v>
      </c>
      <c r="G8" s="12">
        <f t="shared" si="1"/>
        <v>539.460688</v>
      </c>
      <c r="H8">
        <f>'capital stock data'!N19</f>
        <v>10809.606051342007</v>
      </c>
      <c r="I8" s="1"/>
      <c r="J8" s="3">
        <f>D8*E8/(D8*E8+(1-'tables-employment'!$M$9)*'gamma, beta'!B8*'gamma, beta'!G8)</f>
        <v>0.26310533054876856</v>
      </c>
      <c r="K8" s="14"/>
      <c r="L8" s="14"/>
      <c r="M8">
        <f>D8/D7/(1+'tables-employment'!$M$9*'gamma, beta'!B8/'gamma, beta'!H8-'capital stock data'!$Q$1)</f>
        <v>0.9539901744009432</v>
      </c>
      <c r="AB8" s="20"/>
      <c r="AD8" s="1"/>
      <c r="AE8" s="1"/>
      <c r="AG8" s="1"/>
    </row>
    <row r="9" spans="1:33" ht="12.75">
      <c r="A9">
        <f t="shared" si="2"/>
        <v>1976</v>
      </c>
      <c r="B9" s="12">
        <f>'raw data'!C22</f>
        <v>4540.9</v>
      </c>
      <c r="C9" s="11">
        <f>'capital stock data'!I20</f>
        <v>891.6115487865007</v>
      </c>
      <c r="D9" s="12">
        <f t="shared" si="0"/>
        <v>3649.288451213499</v>
      </c>
      <c r="E9" s="12">
        <f>'hours data'!J19</f>
        <v>166.6052544</v>
      </c>
      <c r="F9" s="7">
        <f>'raw data'!X22*52*100/1000000</f>
        <v>712.608</v>
      </c>
      <c r="G9" s="12">
        <f t="shared" si="1"/>
        <v>546.0027455999999</v>
      </c>
      <c r="H9">
        <f>'capital stock data'!N20</f>
        <v>11074.429879335334</v>
      </c>
      <c r="I9" s="1"/>
      <c r="J9" s="3">
        <f>D9*E9/(D9*E9+(1-'tables-employment'!$M$9)*'gamma, beta'!B9*'gamma, beta'!G9)</f>
        <v>0.26362582149612745</v>
      </c>
      <c r="K9" s="14"/>
      <c r="L9" s="14"/>
      <c r="M9">
        <f>D9/D8/(1+'tables-employment'!$M$9*'gamma, beta'!B9/'gamma, beta'!H9-'capital stock data'!$Q$1)</f>
        <v>0.952675612140575</v>
      </c>
      <c r="AB9" s="20"/>
      <c r="AD9" s="1"/>
      <c r="AE9" s="1"/>
      <c r="AG9" s="1"/>
    </row>
    <row r="10" spans="1:33" ht="12.75">
      <c r="A10">
        <f t="shared" si="2"/>
        <v>1977</v>
      </c>
      <c r="B10" s="12">
        <f>'raw data'!C23</f>
        <v>4750.5</v>
      </c>
      <c r="C10" s="11">
        <f>'capital stock data'!I21</f>
        <v>1003.2445959919247</v>
      </c>
      <c r="D10" s="12">
        <f t="shared" si="0"/>
        <v>3747.2554040080754</v>
      </c>
      <c r="E10" s="12">
        <f>'hours data'!J20</f>
        <v>171.7773356</v>
      </c>
      <c r="F10" s="7">
        <f>'raw data'!X23*52*100/1000000</f>
        <v>725.3272</v>
      </c>
      <c r="G10" s="12">
        <f t="shared" si="1"/>
        <v>553.5498643999999</v>
      </c>
      <c r="H10">
        <f>'capital stock data'!N21</f>
        <v>11446.62298070631</v>
      </c>
      <c r="I10" s="1"/>
      <c r="J10" s="3">
        <f>D10*E10/(D10*E10+(1-'tables-employment'!$M$9)*'gamma, beta'!B10*'gamma, beta'!G10)</f>
        <v>0.2632786373178168</v>
      </c>
      <c r="K10" s="14"/>
      <c r="L10" s="14"/>
      <c r="M10">
        <f>D10/D9/(1+'tables-employment'!$M$9*'gamma, beta'!B10/'gamma, beta'!H10-'capital stock data'!$Q$1)</f>
        <v>0.9474145804925604</v>
      </c>
      <c r="AB10" s="20"/>
      <c r="AD10" s="1"/>
      <c r="AE10" s="1"/>
      <c r="AG10" s="1"/>
    </row>
    <row r="11" spans="1:33" ht="12.75">
      <c r="A11">
        <f t="shared" si="2"/>
        <v>1978</v>
      </c>
      <c r="B11" s="12">
        <f>'raw data'!C24</f>
        <v>5015</v>
      </c>
      <c r="C11" s="11">
        <f>'capital stock data'!I22</f>
        <v>1125.5174968405456</v>
      </c>
      <c r="D11" s="12">
        <f t="shared" si="0"/>
        <v>3889.4825031594546</v>
      </c>
      <c r="E11" s="12">
        <f>'hours data'!J21</f>
        <v>178.80295679999998</v>
      </c>
      <c r="F11" s="7">
        <f>'raw data'!X24*52*100/1000000</f>
        <v>737.984</v>
      </c>
      <c r="G11" s="12">
        <f t="shared" si="1"/>
        <v>559.1810432000001</v>
      </c>
      <c r="H11">
        <f>'capital stock data'!N22</f>
        <v>11912.992342345657</v>
      </c>
      <c r="I11" s="1"/>
      <c r="J11" s="3">
        <f>D11*E11/(D11*E11+(1-'tables-employment'!$M$9)*'gamma, beta'!B11*'gamma, beta'!G11)</f>
        <v>0.26581429733155604</v>
      </c>
      <c r="K11" s="14"/>
      <c r="L11" s="14"/>
      <c r="M11">
        <f>D11/D10/(1+'tables-employment'!$M$9*'gamma, beta'!B11/'gamma, beta'!H11-'capital stock data'!$Q$1)</f>
        <v>0.9560097692823926</v>
      </c>
      <c r="AB11" s="20"/>
      <c r="AD11" s="1"/>
      <c r="AE11" s="1"/>
      <c r="AG11" s="1"/>
    </row>
    <row r="12" spans="1:33" ht="12.75">
      <c r="A12">
        <f t="shared" si="2"/>
        <v>1979</v>
      </c>
      <c r="B12" s="12">
        <f>'raw data'!C25</f>
        <v>5173.4</v>
      </c>
      <c r="C12" s="11">
        <f>'capital stock data'!I23</f>
        <v>1173.4150353060506</v>
      </c>
      <c r="D12" s="12">
        <f t="shared" si="0"/>
        <v>3999.984964693949</v>
      </c>
      <c r="E12" s="12">
        <f>'hours data'!J22</f>
        <v>182.94298880000002</v>
      </c>
      <c r="F12" s="7">
        <f>'raw data'!X25*52*100/1000000</f>
        <v>750.4016</v>
      </c>
      <c r="G12" s="12">
        <f t="shared" si="1"/>
        <v>567.4586112</v>
      </c>
      <c r="H12">
        <f>'capital stock data'!N23</f>
        <v>12479.760715849336</v>
      </c>
      <c r="I12" s="1"/>
      <c r="J12" s="3">
        <f>D12*E12/(D12*E12+(1-'tables-employment'!$M$9)*'gamma, beta'!B12*'gamma, beta'!G12)</f>
        <v>0.26681341523843155</v>
      </c>
      <c r="K12" s="14"/>
      <c r="L12" s="14"/>
      <c r="M12">
        <f>D12/D11/(1+'tables-employment'!$M$9*'gamma, beta'!B12/'gamma, beta'!H12-'capital stock data'!$Q$1)</f>
        <v>0.9489882518680265</v>
      </c>
      <c r="AB12" s="20"/>
      <c r="AD12" s="1"/>
      <c r="AE12" s="1"/>
      <c r="AG12" s="1"/>
    </row>
    <row r="13" spans="1:33" ht="12.75">
      <c r="A13">
        <f t="shared" si="2"/>
        <v>1980</v>
      </c>
      <c r="B13" s="12">
        <f>'raw data'!C26</f>
        <v>5161.7</v>
      </c>
      <c r="C13" s="11">
        <f>'capital stock data'!I24</f>
        <v>1072.4937515683814</v>
      </c>
      <c r="D13" s="12">
        <f t="shared" si="0"/>
        <v>4089.2062484316184</v>
      </c>
      <c r="E13" s="12">
        <f>'hours data'!J23</f>
        <v>181.7642112</v>
      </c>
      <c r="F13" s="7">
        <f>'raw data'!X26*52*100/1000000</f>
        <v>763.0012</v>
      </c>
      <c r="G13" s="12">
        <f t="shared" si="1"/>
        <v>581.2369888000001</v>
      </c>
      <c r="H13">
        <f>'capital stock data'!N24</f>
        <v>13067.843774180263</v>
      </c>
      <c r="I13" s="1"/>
      <c r="J13" s="3">
        <f>D13*E13/(D13*E13+(1-'tables-employment'!$M$9)*'gamma, beta'!B13*'gamma, beta'!G13)</f>
        <v>0.26561583594634647</v>
      </c>
      <c r="K13" s="14"/>
      <c r="L13" s="14"/>
      <c r="M13">
        <f>D13/D12/(1+'tables-employment'!$M$9*'gamma, beta'!B13/'gamma, beta'!H13-'capital stock data'!$Q$1)</f>
        <v>0.9487467069239243</v>
      </c>
      <c r="AB13" s="20"/>
      <c r="AD13" s="1"/>
      <c r="AE13" s="1"/>
      <c r="AG13" s="1"/>
    </row>
    <row r="14" spans="1:33" ht="12.75">
      <c r="A14">
        <f t="shared" si="2"/>
        <v>1981</v>
      </c>
      <c r="B14" s="12">
        <f>'raw data'!C27</f>
        <v>5291.7</v>
      </c>
      <c r="C14" s="11">
        <f>'capital stock data'!I25</f>
        <v>1148.8692750287685</v>
      </c>
      <c r="D14" s="12">
        <f t="shared" si="0"/>
        <v>4142.830724971232</v>
      </c>
      <c r="E14" s="12">
        <f>'hours data'!J24</f>
        <v>183.76666880000002</v>
      </c>
      <c r="F14" s="7">
        <f>'raw data'!X27*52*100/1000000</f>
        <v>773.2868</v>
      </c>
      <c r="G14" s="12">
        <f t="shared" si="1"/>
        <v>589.5201311999999</v>
      </c>
      <c r="H14">
        <f>'capital stock data'!N25</f>
        <v>13527.422983130155</v>
      </c>
      <c r="I14" s="1"/>
      <c r="J14" s="3">
        <f>D14*E14/(D14*E14+(1-'tables-employment'!$M$9)*'gamma, beta'!B14*'gamma, beta'!G14)</f>
        <v>0.2626926457124788</v>
      </c>
      <c r="K14" s="14"/>
      <c r="L14" s="14"/>
      <c r="M14">
        <f>D14/D13/(1+'tables-employment'!$M$9*'gamma, beta'!B14/'gamma, beta'!H14-'capital stock data'!$Q$1)</f>
        <v>0.9412646398216977</v>
      </c>
      <c r="AB14" s="20"/>
      <c r="AD14" s="1"/>
      <c r="AE14" s="1"/>
      <c r="AG14" s="1"/>
    </row>
    <row r="15" spans="1:33" ht="12.75">
      <c r="A15">
        <f t="shared" si="2"/>
        <v>1982</v>
      </c>
      <c r="B15" s="12">
        <f>'raw data'!C28</f>
        <v>5189.3</v>
      </c>
      <c r="C15" s="11">
        <f>'capital stock data'!I26</f>
        <v>1003.7429431643626</v>
      </c>
      <c r="D15" s="12">
        <f t="shared" si="0"/>
        <v>4185.557056835638</v>
      </c>
      <c r="E15" s="12">
        <f>'hours data'!J25</f>
        <v>179.5847144</v>
      </c>
      <c r="F15" s="7">
        <f>'raw data'!X28*52*100/1000000</f>
        <v>782.0176</v>
      </c>
      <c r="G15" s="12">
        <f t="shared" si="1"/>
        <v>602.4328856</v>
      </c>
      <c r="H15">
        <f>'capital stock data'!N26</f>
        <v>14041.82230169266</v>
      </c>
      <c r="I15" s="1"/>
      <c r="J15" s="3">
        <f>D15*E15/(D15*E15+(1-'tables-employment'!$M$9)*'gamma, beta'!B15*'gamma, beta'!G15)</f>
        <v>0.2598196570090436</v>
      </c>
      <c r="K15" s="14"/>
      <c r="L15" s="14"/>
      <c r="M15">
        <f>D15/D14/(1+'tables-employment'!$M$9*'gamma, beta'!B15/'gamma, beta'!H15-'capital stock data'!$Q$1)</f>
        <v>0.9446413245301593</v>
      </c>
      <c r="AB15" s="20"/>
      <c r="AD15" s="1"/>
      <c r="AE15" s="1"/>
      <c r="AG15" s="1"/>
    </row>
    <row r="16" spans="1:33" ht="12.75">
      <c r="A16">
        <f t="shared" si="2"/>
        <v>1983</v>
      </c>
      <c r="B16" s="12">
        <f>'raw data'!C29</f>
        <v>5423.8</v>
      </c>
      <c r="C16" s="11">
        <f>'capital stock data'!I27</f>
        <v>1053.7204116832074</v>
      </c>
      <c r="D16" s="12">
        <f t="shared" si="0"/>
        <v>4370.079588316793</v>
      </c>
      <c r="E16" s="12">
        <f>'hours data'!J26</f>
        <v>182.99354319999998</v>
      </c>
      <c r="F16" s="7">
        <f>'raw data'!X29*52*100/1000000</f>
        <v>789.7448</v>
      </c>
      <c r="G16" s="12">
        <f t="shared" si="1"/>
        <v>606.7512568000001</v>
      </c>
      <c r="H16">
        <f>'capital stock data'!N27</f>
        <v>14386.968674351885</v>
      </c>
      <c r="I16" s="1"/>
      <c r="J16" s="3">
        <f>D16*E16/(D16*E16+(1-'tables-employment'!$M$9)*'gamma, beta'!B16*'gamma, beta'!G16)</f>
        <v>0.2618642774761952</v>
      </c>
      <c r="K16" s="14"/>
      <c r="L16" s="14"/>
      <c r="M16">
        <f>D16/D15/(1+'tables-employment'!$M$9*'gamma, beta'!B16/'gamma, beta'!H16-'capital stock data'!$Q$1)</f>
        <v>0.9740854297831913</v>
      </c>
      <c r="AB16" s="20"/>
      <c r="AD16" s="1"/>
      <c r="AE16" s="1"/>
      <c r="AG16" s="1"/>
    </row>
    <row r="17" spans="1:33" ht="12.75">
      <c r="A17">
        <f t="shared" si="2"/>
        <v>1984</v>
      </c>
      <c r="B17" s="12">
        <f>'raw data'!C30</f>
        <v>5813.6</v>
      </c>
      <c r="C17" s="11">
        <f>'capital stock data'!I28</f>
        <v>1293.1756940913253</v>
      </c>
      <c r="D17" s="12">
        <f t="shared" si="0"/>
        <v>4520.424305908675</v>
      </c>
      <c r="E17" s="12">
        <f>'hours data'!J27</f>
        <v>191.655126</v>
      </c>
      <c r="F17" s="7">
        <f>'raw data'!X30*52*100/1000000</f>
        <v>797.2328</v>
      </c>
      <c r="G17" s="12">
        <f t="shared" si="1"/>
        <v>605.577674</v>
      </c>
      <c r="H17">
        <f>'capital stock data'!N28</f>
        <v>14765.904287786303</v>
      </c>
      <c r="I17" s="1"/>
      <c r="J17" s="3">
        <f>D17*E17/(D17*E17+(1-'tables-employment'!$M$9)*'gamma, beta'!B17*'gamma, beta'!G17)</f>
        <v>0.2643078368859352</v>
      </c>
      <c r="K17" s="14"/>
      <c r="L17" s="14"/>
      <c r="M17">
        <f>D17/D16/(1+'tables-employment'!$M$9*'gamma, beta'!B17/'gamma, beta'!H17-'capital stock data'!$Q$1)</f>
        <v>0.9603318937349453</v>
      </c>
      <c r="AB17" s="20"/>
      <c r="AD17" s="1"/>
      <c r="AE17" s="1"/>
      <c r="AG17" s="1"/>
    </row>
    <row r="18" spans="1:33" ht="12.75">
      <c r="A18">
        <f t="shared" si="2"/>
        <v>1985</v>
      </c>
      <c r="B18" s="12">
        <f>'raw data'!C31</f>
        <v>6053.7</v>
      </c>
      <c r="C18" s="11">
        <f>'capital stock data'!I29</f>
        <v>1283.8095633011872</v>
      </c>
      <c r="D18" s="12">
        <f t="shared" si="0"/>
        <v>4769.890436698813</v>
      </c>
      <c r="E18" s="12">
        <f>'hours data'!J28</f>
        <v>194.45582</v>
      </c>
      <c r="F18" s="7">
        <f>'raw data'!X31*52*100/1000000</f>
        <v>804.7416</v>
      </c>
      <c r="G18" s="12">
        <f t="shared" si="1"/>
        <v>610.2857799999999</v>
      </c>
      <c r="H18">
        <f>'capital stock data'!N29</f>
        <v>15366.522156019731</v>
      </c>
      <c r="I18" s="1"/>
      <c r="J18" s="3">
        <f>D18*E18/(D18*E18+(1-'tables-employment'!$M$9)*'gamma, beta'!B18*'gamma, beta'!G18)</f>
        <v>0.26821722225974404</v>
      </c>
      <c r="K18" s="14"/>
      <c r="L18" s="14"/>
      <c r="M18">
        <f>D18/D17/(1+'tables-employment'!$M$9*'gamma, beta'!B18/'gamma, beta'!H18-'capital stock data'!$Q$1)</f>
        <v>0.9795592906297447</v>
      </c>
      <c r="AB18" s="20"/>
      <c r="AD18" s="1"/>
      <c r="AE18" s="1"/>
      <c r="AG18" s="1"/>
    </row>
    <row r="19" spans="1:33" ht="12.75">
      <c r="A19">
        <f t="shared" si="2"/>
        <v>1986</v>
      </c>
      <c r="B19" s="12">
        <f>'raw data'!C32</f>
        <v>6263.6</v>
      </c>
      <c r="C19" s="11">
        <f>'capital stock data'!I30</f>
        <v>1290.81135609931</v>
      </c>
      <c r="D19" s="12">
        <f t="shared" si="0"/>
        <v>4972.788643900691</v>
      </c>
      <c r="E19" s="12">
        <f>'hours data'!J29</f>
        <v>197.7568268</v>
      </c>
      <c r="F19" s="7">
        <f>'raw data'!X32*52*100/1000000</f>
        <v>812.6404</v>
      </c>
      <c r="G19" s="12">
        <f t="shared" si="1"/>
        <v>614.8835732</v>
      </c>
      <c r="H19">
        <f>'capital stock data'!N30</f>
        <v>15929.603413898203</v>
      </c>
      <c r="I19" s="1"/>
      <c r="J19" s="3">
        <f>D19*E19/(D19*E19+(1-'tables-employment'!$M$9)*'gamma, beta'!B19*'gamma, beta'!G19)</f>
        <v>0.27154717265862693</v>
      </c>
      <c r="K19" s="14"/>
      <c r="L19" s="14"/>
      <c r="M19">
        <f>D19/D18/(1+'tables-employment'!$M$9*'gamma, beta'!B19/'gamma, beta'!H19-'capital stock data'!$Q$1)</f>
        <v>0.9680287117640551</v>
      </c>
      <c r="AB19" s="20"/>
      <c r="AD19" s="1"/>
      <c r="AE19" s="1"/>
      <c r="AG19" s="1"/>
    </row>
    <row r="20" spans="1:33" ht="12.75">
      <c r="A20">
        <f t="shared" si="2"/>
        <v>1987</v>
      </c>
      <c r="B20" s="12">
        <f>'raw data'!C33</f>
        <v>6475.1</v>
      </c>
      <c r="C20" s="11">
        <f>'capital stock data'!I31</f>
        <v>1324.2566578753033</v>
      </c>
      <c r="D20" s="12">
        <f t="shared" si="0"/>
        <v>5150.843342124697</v>
      </c>
      <c r="E20" s="12">
        <f>'hours data'!J30</f>
        <v>202.886736</v>
      </c>
      <c r="F20" s="7">
        <f>'raw data'!X33*52*100/1000000</f>
        <v>820.5184</v>
      </c>
      <c r="G20" s="12">
        <f t="shared" si="1"/>
        <v>617.631664</v>
      </c>
      <c r="H20">
        <f>'capital stock data'!N31</f>
        <v>16473.276545877154</v>
      </c>
      <c r="I20" s="1"/>
      <c r="J20" s="3">
        <f>D20*E20/(D20*E20+(1-'tables-employment'!$M$9)*'gamma, beta'!B20*'gamma, beta'!G20)</f>
        <v>0.2761448302216396</v>
      </c>
      <c r="K20" s="14"/>
      <c r="L20" s="14"/>
      <c r="M20">
        <f>D20/D19/(1+'tables-employment'!$M$9*'gamma, beta'!B20/'gamma, beta'!H20-'capital stock data'!$Q$1)</f>
        <v>0.9618171713954853</v>
      </c>
      <c r="AB20" s="20"/>
      <c r="AD20" s="1"/>
      <c r="AE20" s="1"/>
      <c r="AG20" s="1"/>
    </row>
    <row r="21" spans="1:33" ht="12.75">
      <c r="A21">
        <f t="shared" si="2"/>
        <v>1988</v>
      </c>
      <c r="B21" s="12">
        <f>'raw data'!C34</f>
        <v>6742.7</v>
      </c>
      <c r="C21" s="11">
        <f>'capital stock data'!I32</f>
        <v>1331.286255339159</v>
      </c>
      <c r="D21" s="12">
        <f t="shared" si="0"/>
        <v>5411.413744660841</v>
      </c>
      <c r="E21" s="12">
        <f>'hours data'!J31</f>
        <v>206.8504256</v>
      </c>
      <c r="F21" s="7">
        <f>'raw data'!X34*52*100/1000000</f>
        <v>827.372</v>
      </c>
      <c r="G21" s="12">
        <f t="shared" si="1"/>
        <v>620.5215744</v>
      </c>
      <c r="H21">
        <f>'capital stock data'!N32</f>
        <v>17024.895350559455</v>
      </c>
      <c r="I21" s="1"/>
      <c r="J21" s="3">
        <f>D21*E21/(D21*E21+(1-'tables-employment'!$M$9)*'gamma, beta'!B21*'gamma, beta'!G21)</f>
        <v>0.2808736095835367</v>
      </c>
      <c r="K21" s="14"/>
      <c r="L21" s="14"/>
      <c r="M21">
        <f>D21/D20/(1+'tables-employment'!$M$9*'gamma, beta'!B21/'gamma, beta'!H21-'capital stock data'!$Q$1)</f>
        <v>0.9746929883685137</v>
      </c>
      <c r="AB21" s="20"/>
      <c r="AD21" s="1"/>
      <c r="AE21" s="1"/>
      <c r="AG21" s="1"/>
    </row>
    <row r="22" spans="1:33" ht="12.75">
      <c r="A22">
        <f t="shared" si="2"/>
        <v>1989</v>
      </c>
      <c r="B22" s="12">
        <f>'raw data'!C35</f>
        <v>6981.4</v>
      </c>
      <c r="C22" s="11">
        <f>'capital stock data'!I33</f>
        <v>1365.3726278170811</v>
      </c>
      <c r="D22" s="12">
        <f t="shared" si="0"/>
        <v>5616.027372182918</v>
      </c>
      <c r="E22" s="12">
        <f>'hours data'!J32</f>
        <v>210.511548</v>
      </c>
      <c r="F22" s="7">
        <f>'raw data'!X35*52*100/1000000</f>
        <v>832.936</v>
      </c>
      <c r="G22" s="12">
        <f t="shared" si="1"/>
        <v>622.424452</v>
      </c>
      <c r="H22">
        <f>'capital stock data'!N33</f>
        <v>17557.671451719</v>
      </c>
      <c r="I22" s="1"/>
      <c r="J22" s="3">
        <f>D22*E22/(D22*E22+(1-'tables-employment'!$M$9)*'gamma, beta'!B22*'gamma, beta'!G22)</f>
        <v>0.28428098031363447</v>
      </c>
      <c r="K22" s="14"/>
      <c r="L22" s="14"/>
      <c r="M22">
        <f>D22/D21/(1+'tables-employment'!$M$9*'gamma, beta'!B22/'gamma, beta'!H22-'capital stock data'!$Q$1)</f>
        <v>0.9623958667815422</v>
      </c>
      <c r="AB22" s="20"/>
      <c r="AD22" s="1"/>
      <c r="AE22" s="1"/>
      <c r="AG22" s="1"/>
    </row>
    <row r="23" spans="1:33" ht="12.75">
      <c r="A23">
        <f t="shared" si="2"/>
        <v>1990</v>
      </c>
      <c r="B23" s="12">
        <f>'raw data'!C36</f>
        <v>7112.5</v>
      </c>
      <c r="C23" s="11">
        <f>'capital stock data'!I34</f>
        <v>1319.644457272837</v>
      </c>
      <c r="D23" s="12">
        <f t="shared" si="0"/>
        <v>5792.855542727163</v>
      </c>
      <c r="E23" s="12">
        <f>'hours data'!J33</f>
        <v>211.8791948</v>
      </c>
      <c r="F23" s="7">
        <f>'raw data'!X36*52*100/1000000</f>
        <v>839.2592</v>
      </c>
      <c r="G23" s="12">
        <f t="shared" si="1"/>
        <v>627.3800051999999</v>
      </c>
      <c r="H23">
        <f>'capital stock data'!N34</f>
        <v>18099.54539427183</v>
      </c>
      <c r="I23" s="1"/>
      <c r="J23" s="3">
        <f>D23*E23/(D23*E23+(1-'tables-employment'!$M$9)*'gamma, beta'!B23*'gamma, beta'!G23)</f>
        <v>0.2865125596686771</v>
      </c>
      <c r="K23" s="14"/>
      <c r="L23" s="14"/>
      <c r="M23">
        <f>D23/D22/(1+'tables-employment'!$M$9*'gamma, beta'!B23/'gamma, beta'!H23-'capital stock data'!$Q$1)</f>
        <v>0.9578346224045292</v>
      </c>
      <c r="AB23" s="20"/>
      <c r="AD23" s="1"/>
      <c r="AE23" s="1"/>
      <c r="AG23" s="1"/>
    </row>
    <row r="24" spans="1:33" ht="12.75">
      <c r="A24">
        <f t="shared" si="2"/>
        <v>1991</v>
      </c>
      <c r="B24" s="12">
        <f>'raw data'!C37</f>
        <v>7100.5</v>
      </c>
      <c r="C24" s="11">
        <f>'capital stock data'!I35</f>
        <v>1211.8183508730965</v>
      </c>
      <c r="D24" s="12">
        <f t="shared" si="0"/>
        <v>5888.681649126904</v>
      </c>
      <c r="E24" s="12">
        <f>'hours data'!J34</f>
        <v>208.7375576</v>
      </c>
      <c r="F24" s="7">
        <f>'raw data'!X37*52*100/1000000</f>
        <v>848.2448</v>
      </c>
      <c r="G24" s="12">
        <f t="shared" si="1"/>
        <v>639.5072424</v>
      </c>
      <c r="H24">
        <f>'capital stock data'!N35</f>
        <v>18570.27592368983</v>
      </c>
      <c r="I24" s="1"/>
      <c r="J24" s="3">
        <f>D24*E24/(D24*E24+(1-'tables-employment'!$M$9)*'gamma, beta'!B24*'gamma, beta'!G24)</f>
        <v>0.28325529672821553</v>
      </c>
      <c r="K24" s="14"/>
      <c r="L24" s="14"/>
      <c r="M24">
        <f>D24/D23/(1+'tables-employment'!$M$9*'gamma, beta'!B24/'gamma, beta'!H24-'capital stock data'!$Q$1)</f>
        <v>0.9468957171872429</v>
      </c>
      <c r="AB24" s="20"/>
      <c r="AD24" s="1"/>
      <c r="AE24" s="1"/>
      <c r="AG24" s="1"/>
    </row>
    <row r="25" spans="1:33" ht="12.75">
      <c r="A25">
        <f t="shared" si="2"/>
        <v>1992</v>
      </c>
      <c r="B25" s="12">
        <f>'raw data'!C38</f>
        <v>7336.6</v>
      </c>
      <c r="C25" s="11">
        <f>'capital stock data'!I36</f>
        <v>1259.2507502721808</v>
      </c>
      <c r="D25" s="12">
        <f t="shared" si="0"/>
        <v>6077.349249727819</v>
      </c>
      <c r="E25" s="12">
        <f>'hours data'!J35</f>
        <v>210.7261728</v>
      </c>
      <c r="F25" s="7">
        <f>'raw data'!X38*52*100/1000000</f>
        <v>857.2148</v>
      </c>
      <c r="G25" s="12">
        <f t="shared" si="1"/>
        <v>646.4886272</v>
      </c>
      <c r="H25">
        <f>'capital stock data'!N36</f>
        <v>18911.101908052067</v>
      </c>
      <c r="I25" s="1"/>
      <c r="J25" s="3">
        <f>D25*E25/(D25*E25+(1-'tables-employment'!$M$9)*'gamma, beta'!B25*'gamma, beta'!G25)</f>
        <v>0.2827379334290815</v>
      </c>
      <c r="K25" s="14"/>
      <c r="L25" s="14"/>
      <c r="M25">
        <f>D25/D24/(1+'tables-employment'!$M$9*'gamma, beta'!B25/'gamma, beta'!H25-'capital stock data'!$Q$1)</f>
        <v>0.9597554923408333</v>
      </c>
      <c r="AB25" s="20"/>
      <c r="AD25" s="1"/>
      <c r="AE25" s="1"/>
      <c r="AG25" s="1"/>
    </row>
    <row r="26" spans="1:33" ht="12.75">
      <c r="A26">
        <f t="shared" si="2"/>
        <v>1993</v>
      </c>
      <c r="B26" s="12">
        <f>'raw data'!C39</f>
        <v>7532.7</v>
      </c>
      <c r="C26" s="11">
        <f>'capital stock data'!I37</f>
        <v>1326.544518881245</v>
      </c>
      <c r="D26" s="12">
        <f t="shared" si="0"/>
        <v>6206.155481118754</v>
      </c>
      <c r="E26" s="12">
        <f>'hours data'!J36</f>
        <v>214.49395239999998</v>
      </c>
      <c r="F26" s="7">
        <f>'raw data'!X39*52*100/1000000</f>
        <v>866.9388</v>
      </c>
      <c r="G26" s="12">
        <f t="shared" si="1"/>
        <v>652.4448476</v>
      </c>
      <c r="H26">
        <f>'capital stock data'!N37</f>
        <v>19283.374701081837</v>
      </c>
      <c r="I26" s="1"/>
      <c r="J26" s="3">
        <f>D26*E26/(D26*E26+(1-'tables-employment'!$M$9)*'gamma, beta'!B26*'gamma, beta'!G26)</f>
        <v>0.2833763656061224</v>
      </c>
      <c r="K26" s="14"/>
      <c r="L26" s="14"/>
      <c r="M26">
        <f>D26/D25/(1+'tables-employment'!$M$9*'gamma, beta'!B26/'gamma, beta'!H26-'capital stock data'!$Q$1)</f>
        <v>0.9489254929834368</v>
      </c>
      <c r="AB26" s="20"/>
      <c r="AD26" s="1"/>
      <c r="AE26" s="1"/>
      <c r="AG26" s="1"/>
    </row>
    <row r="27" spans="1:33" ht="12.75">
      <c r="A27">
        <f t="shared" si="2"/>
        <v>1994</v>
      </c>
      <c r="B27" s="12">
        <f>'raw data'!C40</f>
        <v>7835.5</v>
      </c>
      <c r="C27" s="11">
        <f>'capital stock data'!I38</f>
        <v>1460.6944373745087</v>
      </c>
      <c r="D27" s="12">
        <f t="shared" si="0"/>
        <v>6374.805562625492</v>
      </c>
      <c r="E27" s="12">
        <f>'hours data'!J37</f>
        <v>220.76964</v>
      </c>
      <c r="F27" s="7">
        <f>'raw data'!X40*52*100/1000000</f>
        <v>876.9176</v>
      </c>
      <c r="G27" s="12">
        <f t="shared" si="1"/>
        <v>656.14796</v>
      </c>
      <c r="H27">
        <f>'capital stock data'!N38</f>
        <v>19705.480738045593</v>
      </c>
      <c r="I27" s="1"/>
      <c r="J27" s="3">
        <f>D27*E27/(D27*E27+(1-'tables-employment'!$M$9)*'gamma, beta'!B27*'gamma, beta'!G27)</f>
        <v>0.2855296803900057</v>
      </c>
      <c r="K27" s="14"/>
      <c r="L27" s="14"/>
      <c r="M27">
        <f>D27/D26/(1+'tables-employment'!$M$9*'gamma, beta'!B27/'gamma, beta'!H27-'capital stock data'!$Q$1)</f>
        <v>0.9525309402866614</v>
      </c>
      <c r="AB27" s="20"/>
      <c r="AD27" s="1"/>
      <c r="AE27" s="1"/>
      <c r="AG27" s="1"/>
    </row>
    <row r="28" spans="1:33" ht="12.75">
      <c r="A28">
        <f t="shared" si="2"/>
        <v>1995</v>
      </c>
      <c r="B28" s="12">
        <f>'raw data'!C41</f>
        <v>8031.7</v>
      </c>
      <c r="C28" s="11">
        <f>'capital stock data'!I39</f>
        <v>1494.6863741433149</v>
      </c>
      <c r="D28" s="12">
        <f t="shared" si="0"/>
        <v>6537.013625856685</v>
      </c>
      <c r="E28" s="12">
        <f>'hours data'!J38</f>
        <v>222.77164</v>
      </c>
      <c r="F28" s="7">
        <f>'raw data'!X41*52*100/1000000</f>
        <v>887.3904</v>
      </c>
      <c r="G28" s="12">
        <f t="shared" si="1"/>
        <v>664.6187600000001</v>
      </c>
      <c r="H28">
        <f>'capital stock data'!N39</f>
        <v>20241.93886510392</v>
      </c>
      <c r="I28" s="1"/>
      <c r="J28" s="3">
        <f>D28*E28/(D28*E28+(1-'tables-employment'!$M$9)*'gamma, beta'!B28*'gamma, beta'!G28)</f>
        <v>0.2848356515794776</v>
      </c>
      <c r="K28" s="14"/>
      <c r="L28" s="14"/>
      <c r="M28">
        <f>D28/D27/(1+'tables-employment'!$M$9*'gamma, beta'!B28/'gamma, beta'!H28-'capital stock data'!$Q$1)</f>
        <v>0.9511620567501696</v>
      </c>
      <c r="AB28" s="20"/>
      <c r="AD28" s="1"/>
      <c r="AE28" s="1"/>
      <c r="AG28" s="1"/>
    </row>
    <row r="29" spans="1:33" ht="12.75">
      <c r="A29">
        <f t="shared" si="2"/>
        <v>1996</v>
      </c>
      <c r="B29" s="12">
        <f>'raw data'!C42</f>
        <v>8328.9</v>
      </c>
      <c r="C29" s="11">
        <f>'capital stock data'!I40</f>
        <v>1582.47927950978</v>
      </c>
      <c r="D29" s="12">
        <f t="shared" si="0"/>
        <v>6746.4207204902195</v>
      </c>
      <c r="E29" s="12">
        <f>'hours data'!J39</f>
        <v>225.99638879999998</v>
      </c>
      <c r="F29" s="7">
        <f>'raw data'!X42*52*100/1000000</f>
        <v>899.314</v>
      </c>
      <c r="G29" s="12">
        <f t="shared" si="1"/>
        <v>673.3176112</v>
      </c>
      <c r="H29">
        <f>'capital stock data'!N40</f>
        <v>20787.2277016267</v>
      </c>
      <c r="I29" s="1"/>
      <c r="J29" s="3">
        <f>D29*E29/(D29*E29+(1-'tables-employment'!$M$9)*'gamma, beta'!B29*'gamma, beta'!G29)</f>
        <v>0.2841363897085976</v>
      </c>
      <c r="K29" s="14"/>
      <c r="L29" s="14"/>
      <c r="M29">
        <f>D29/D28/(1+'tables-employment'!$M$9*'gamma, beta'!B29/'gamma, beta'!H29-'capital stock data'!$Q$1)</f>
        <v>0.9561870787572814</v>
      </c>
      <c r="AB29" s="20"/>
      <c r="AD29" s="1"/>
      <c r="AE29" s="1"/>
      <c r="AG29" s="1"/>
    </row>
    <row r="30" spans="1:33" ht="12.75">
      <c r="A30">
        <f t="shared" si="2"/>
        <v>1997</v>
      </c>
      <c r="B30" s="12">
        <f>'raw data'!C43</f>
        <v>8703.5</v>
      </c>
      <c r="C30" s="11">
        <f>'capital stock data'!I41</f>
        <v>1720.8285647194828</v>
      </c>
      <c r="D30" s="12">
        <f t="shared" si="0"/>
        <v>6982.6714352805175</v>
      </c>
      <c r="E30" s="12">
        <f>'hours data'!J40</f>
        <v>232.427052</v>
      </c>
      <c r="F30" s="7">
        <f>'raw data'!X43*52*100/1000000</f>
        <v>912.314</v>
      </c>
      <c r="G30" s="12">
        <f t="shared" si="1"/>
        <v>679.886948</v>
      </c>
      <c r="H30">
        <f>'capital stock data'!N41</f>
        <v>21394.734033860936</v>
      </c>
      <c r="I30" s="1"/>
      <c r="J30" s="3">
        <f>D30*E30/(D30*E30+(1-'tables-employment'!$M$9)*'gamma, beta'!B30*'gamma, beta'!G30)</f>
        <v>0.2859243487149407</v>
      </c>
      <c r="K30" s="14"/>
      <c r="L30" s="14"/>
      <c r="M30">
        <f>D30/D29/(1+'tables-employment'!$M$9*'gamma, beta'!B30/'gamma, beta'!H30-'capital stock data'!$Q$1)</f>
        <v>0.9572391360117931</v>
      </c>
      <c r="AB30" s="20"/>
      <c r="AD30" s="1"/>
      <c r="AE30" s="1"/>
      <c r="AG30" s="1"/>
    </row>
    <row r="31" spans="1:33" ht="12.75">
      <c r="A31">
        <f t="shared" si="2"/>
        <v>1998</v>
      </c>
      <c r="B31" s="12">
        <f>'raw data'!C44</f>
        <v>9066.9</v>
      </c>
      <c r="C31" s="11">
        <f>'capital stock data'!I42</f>
        <v>1836.2882531153539</v>
      </c>
      <c r="D31" s="12">
        <f t="shared" si="0"/>
        <v>7230.611746884646</v>
      </c>
      <c r="E31" s="12">
        <f>'hours data'!J41</f>
        <v>235.844622</v>
      </c>
      <c r="F31" s="7">
        <f>'raw data'!X44*52*100/1000000</f>
        <v>925.6936</v>
      </c>
      <c r="G31" s="12">
        <f t="shared" si="1"/>
        <v>689.848978</v>
      </c>
      <c r="H31">
        <f>'capital stock data'!N42</f>
        <v>22112.096085557256</v>
      </c>
      <c r="I31" s="1"/>
      <c r="J31" s="3">
        <f>D31*E31/(D31*E31+(1-'tables-employment'!$M$9)*'gamma, beta'!B31*'gamma, beta'!G31)</f>
        <v>0.2847085338829161</v>
      </c>
      <c r="K31" s="14"/>
      <c r="L31" s="14"/>
      <c r="M31">
        <f>D31/D30/(1+'tables-employment'!$M$9*'gamma, beta'!B31/'gamma, beta'!H31-'capital stock data'!$Q$1)</f>
        <v>0.956789315782952</v>
      </c>
      <c r="AB31" s="20"/>
      <c r="AD31" s="1"/>
      <c r="AE31" s="1"/>
      <c r="AG31" s="1"/>
    </row>
    <row r="32" spans="1:33" ht="12.75">
      <c r="A32">
        <f t="shared" si="2"/>
        <v>1999</v>
      </c>
      <c r="B32" s="12">
        <f>'raw data'!C45</f>
        <v>9470.3</v>
      </c>
      <c r="C32" s="11">
        <f>'capital stock data'!I43</f>
        <v>1954.2634953174224</v>
      </c>
      <c r="D32" s="12">
        <f t="shared" si="0"/>
        <v>7516.036504682577</v>
      </c>
      <c r="E32" s="12">
        <f>'hours data'!J42</f>
        <v>238.0891968</v>
      </c>
      <c r="F32" s="7">
        <f>'raw data'!X45*52*100/1000000</f>
        <v>939.1512</v>
      </c>
      <c r="G32" s="12">
        <f t="shared" si="1"/>
        <v>701.0620032</v>
      </c>
      <c r="H32">
        <f>'capital stock data'!N43</f>
        <v>22911.271752019762</v>
      </c>
      <c r="I32" s="1"/>
      <c r="J32" s="3">
        <f>D32*E32/(D32*E32+(1-'tables-employment'!$M$9)*'gamma, beta'!B32*'gamma, beta'!G32)</f>
        <v>0.28237919606806944</v>
      </c>
      <c r="K32" s="14"/>
      <c r="L32" s="14"/>
      <c r="M32">
        <f>D32/D31/(1+'tables-employment'!$M$9*'gamma, beta'!B32/'gamma, beta'!H32-'capital stock data'!$Q$1)</f>
        <v>0.9595314526541632</v>
      </c>
      <c r="AB32" s="20"/>
      <c r="AD32" s="1"/>
      <c r="AE32" s="1"/>
      <c r="AG32" s="1"/>
    </row>
    <row r="33" spans="1:33" ht="12.75">
      <c r="A33">
        <f t="shared" si="2"/>
        <v>2000</v>
      </c>
      <c r="B33" s="12">
        <f>'raw data'!C46</f>
        <v>9817</v>
      </c>
      <c r="C33" s="11">
        <f>'capital stock data'!I44</f>
        <v>2039.9</v>
      </c>
      <c r="D33" s="12">
        <f t="shared" si="0"/>
        <v>7777.1</v>
      </c>
      <c r="E33" s="12">
        <f>'hours data'!J43</f>
        <v>244.15878759999998</v>
      </c>
      <c r="F33" s="7">
        <f>'raw data'!X46*52*100/1000000</f>
        <v>951.7768</v>
      </c>
      <c r="G33" s="12">
        <f t="shared" si="1"/>
        <v>707.6180124</v>
      </c>
      <c r="H33">
        <f>'capital stock data'!N44</f>
        <v>23790.93932398808</v>
      </c>
      <c r="I33" s="1"/>
      <c r="J33" s="3">
        <f>D33*E33/(D33*E33+(1-'tables-employment'!$M$9)*'gamma, beta'!B33*'gamma, beta'!G33)</f>
        <v>0.285235989821432</v>
      </c>
      <c r="K33" s="14"/>
      <c r="L33" s="14"/>
      <c r="M33">
        <f>D33/D32/(1+'tables-employment'!$M$9*'gamma, beta'!B33/'gamma, beta'!H33-'capital stock data'!$Q$1)</f>
        <v>0.9553531574280605</v>
      </c>
      <c r="AB33" s="20"/>
      <c r="AD33" s="1"/>
      <c r="AE33" s="1"/>
      <c r="AG33" s="1"/>
    </row>
    <row r="34" spans="1:33" ht="12.75">
      <c r="A34">
        <f t="shared" si="2"/>
        <v>2001</v>
      </c>
      <c r="B34" s="12">
        <f>'raw data'!C47</f>
        <v>9866.6</v>
      </c>
      <c r="C34" s="11">
        <f>'capital stock data'!I45</f>
        <v>1879.5849556470778</v>
      </c>
      <c r="D34" s="12">
        <f t="shared" si="0"/>
        <v>7987.015044352923</v>
      </c>
      <c r="E34" s="12">
        <f>'hours data'!J44</f>
        <v>242.097544</v>
      </c>
      <c r="F34" s="7">
        <f>'raw data'!X47*52*100/1000000</f>
        <v>965.3748</v>
      </c>
      <c r="G34" s="12">
        <f t="shared" si="1"/>
        <v>723.2772560000001</v>
      </c>
      <c r="H34">
        <f>'capital stock data'!N45</f>
        <v>24714.984792344734</v>
      </c>
      <c r="I34" s="1"/>
      <c r="J34" s="3">
        <f>D34*E34/(D34*E34+(1-'tables-employment'!$M$9)*'gamma, beta'!B34*'gamma, beta'!G34)</f>
        <v>0.2834508732452787</v>
      </c>
      <c r="K34" s="14"/>
      <c r="L34" s="14"/>
      <c r="M34">
        <f>D34/D33/(1+'tables-employment'!$M$9*'gamma, beta'!B34/'gamma, beta'!H34-'capital stock data'!$Q$1)</f>
        <v>0.9519203149240101</v>
      </c>
      <c r="AB34" s="20"/>
      <c r="AD34" s="1"/>
      <c r="AE34" s="1"/>
      <c r="AG34" s="1"/>
    </row>
    <row r="35" spans="1:33" ht="12.75">
      <c r="A35">
        <f t="shared" si="2"/>
        <v>2002</v>
      </c>
      <c r="B35" s="12">
        <f>'raw data'!C48</f>
        <v>10083</v>
      </c>
      <c r="C35" s="11">
        <f>'capital stock data'!I46</f>
        <v>1853.187056331578</v>
      </c>
      <c r="D35" s="12">
        <f t="shared" si="0"/>
        <v>8229.812943668421</v>
      </c>
      <c r="E35" s="12">
        <f>'hours data'!J45</f>
        <v>240.595758</v>
      </c>
      <c r="F35" s="7">
        <f>'raw data'!X48*52*100/1000000</f>
        <v>978.9572</v>
      </c>
      <c r="G35" s="12">
        <f t="shared" si="1"/>
        <v>738.3614419999999</v>
      </c>
      <c r="H35">
        <f>'capital stock data'!N46</f>
        <v>25435.375173768865</v>
      </c>
      <c r="I35" s="1"/>
      <c r="J35" s="3">
        <f>D35*E35/(D35*E35+(1-'tables-employment'!$M$9)*'gamma, beta'!B35*'gamma, beta'!G35)</f>
        <v>0.27968579318504827</v>
      </c>
      <c r="K35" s="14"/>
      <c r="L35" s="14"/>
      <c r="M35">
        <f>D35/D34/(1+'tables-employment'!$M$9*'gamma, beta'!B35/'gamma, beta'!H35-'capital stock data'!$Q$1)</f>
        <v>0.9558600819415933</v>
      </c>
      <c r="AB35" s="20"/>
      <c r="AD35" s="1"/>
      <c r="AE35" s="1"/>
      <c r="AG35" s="1"/>
    </row>
    <row r="36" spans="2:33" ht="12.75">
      <c r="B36" s="12"/>
      <c r="C36" s="11"/>
      <c r="D36" s="12"/>
      <c r="E36" s="12"/>
      <c r="F36" s="7"/>
      <c r="G36" s="12"/>
      <c r="I36" s="1"/>
      <c r="J36" s="1"/>
      <c r="K36" s="14"/>
      <c r="L36" s="14"/>
      <c r="AB36" s="20"/>
      <c r="AD36" s="1"/>
      <c r="AE36" s="1"/>
      <c r="AG36" s="1"/>
    </row>
    <row r="37" spans="2:33" ht="12.75">
      <c r="B37" s="12"/>
      <c r="C37" s="11"/>
      <c r="D37" s="12"/>
      <c r="E37" s="12"/>
      <c r="F37" s="7"/>
      <c r="G37" s="12"/>
      <c r="I37" s="1"/>
      <c r="J37" s="1"/>
      <c r="K37" s="14"/>
      <c r="L37" s="14"/>
      <c r="AB37" s="20"/>
      <c r="AD37" s="1"/>
      <c r="AE37" s="1"/>
      <c r="AG37" s="1"/>
    </row>
    <row r="38" spans="2:33" ht="12.75">
      <c r="B38" s="12"/>
      <c r="C38" s="11"/>
      <c r="D38" s="12"/>
      <c r="E38" s="12"/>
      <c r="F38" s="7"/>
      <c r="G38" s="12"/>
      <c r="I38" s="1"/>
      <c r="J38" s="1"/>
      <c r="K38" s="14"/>
      <c r="L38" s="14"/>
      <c r="AB38" s="20"/>
      <c r="AD38" s="1"/>
      <c r="AE38" s="1"/>
      <c r="AG38" s="1"/>
    </row>
    <row r="39" spans="2:33" ht="12.75">
      <c r="B39" s="12"/>
      <c r="C39" s="11"/>
      <c r="D39" s="12"/>
      <c r="E39" s="12"/>
      <c r="F39" s="7"/>
      <c r="G39" s="12"/>
      <c r="I39" s="1"/>
      <c r="J39" s="1"/>
      <c r="K39" s="14"/>
      <c r="L39" s="14"/>
      <c r="AB39" s="20"/>
      <c r="AD39" s="1"/>
      <c r="AE39" s="1"/>
      <c r="AG39" s="1"/>
    </row>
    <row r="40" spans="2:33" ht="12.75">
      <c r="B40" s="12"/>
      <c r="C40" s="11"/>
      <c r="D40" s="12"/>
      <c r="E40" s="12"/>
      <c r="F40" s="7"/>
      <c r="G40" s="12"/>
      <c r="I40" s="1"/>
      <c r="J40" s="1"/>
      <c r="K40" s="14"/>
      <c r="L40" s="14"/>
      <c r="AB40" s="20"/>
      <c r="AD40" s="1"/>
      <c r="AE40" s="1"/>
      <c r="AG40" s="1"/>
    </row>
    <row r="41" spans="2:33" ht="12.75">
      <c r="B41" s="12"/>
      <c r="C41" s="11"/>
      <c r="D41" s="12"/>
      <c r="E41" s="12"/>
      <c r="F41" s="7"/>
      <c r="G41" s="12"/>
      <c r="I41" s="1"/>
      <c r="J41" s="1"/>
      <c r="K41" s="14"/>
      <c r="L41" s="14"/>
      <c r="AB41" s="20"/>
      <c r="AD41" s="1"/>
      <c r="AE41" s="1"/>
      <c r="AG41" s="1"/>
    </row>
    <row r="42" spans="2:33" ht="12.75">
      <c r="B42" s="12"/>
      <c r="C42" s="11"/>
      <c r="D42" s="12"/>
      <c r="E42" s="12"/>
      <c r="F42" s="7"/>
      <c r="G42" s="12"/>
      <c r="I42" s="1"/>
      <c r="J42" s="1"/>
      <c r="K42" s="14"/>
      <c r="L42" s="14"/>
      <c r="AB42" s="20"/>
      <c r="AD42" s="1"/>
      <c r="AE42" s="1"/>
      <c r="AG42" s="1"/>
    </row>
    <row r="43" spans="2:33" ht="12.75">
      <c r="B43" s="12"/>
      <c r="C43" s="11"/>
      <c r="D43" s="12"/>
      <c r="E43" s="12"/>
      <c r="F43" s="7"/>
      <c r="G43" s="12"/>
      <c r="I43" s="1"/>
      <c r="J43" s="1"/>
      <c r="K43" s="14"/>
      <c r="L43" s="14"/>
      <c r="AB43" s="20"/>
      <c r="AD43" s="1"/>
      <c r="AE43" s="1"/>
      <c r="AG43" s="1"/>
    </row>
    <row r="44" spans="2:33" ht="12.75">
      <c r="B44" s="12"/>
      <c r="C44" s="11"/>
      <c r="D44" s="12"/>
      <c r="E44" s="12"/>
      <c r="F44" s="7"/>
      <c r="G44" s="12"/>
      <c r="I44" s="1"/>
      <c r="J44" s="1"/>
      <c r="K44" s="14"/>
      <c r="L44" s="14"/>
      <c r="AB44" s="20"/>
      <c r="AD44" s="1"/>
      <c r="AE44" s="1"/>
      <c r="AG44" s="1"/>
    </row>
    <row r="45" spans="2:33" ht="12.75">
      <c r="B45" s="12"/>
      <c r="C45" s="11"/>
      <c r="D45" s="12"/>
      <c r="E45" s="12"/>
      <c r="F45" s="7"/>
      <c r="G45" s="12"/>
      <c r="I45" s="1"/>
      <c r="J45" s="1"/>
      <c r="K45" s="14"/>
      <c r="L45" s="14"/>
      <c r="AB45" s="20"/>
      <c r="AD45" s="1"/>
      <c r="AE45" s="1"/>
      <c r="AG45" s="1"/>
    </row>
    <row r="46" spans="2:33" ht="12.75">
      <c r="B46" s="12"/>
      <c r="C46" s="11"/>
      <c r="D46" s="12"/>
      <c r="E46" s="12"/>
      <c r="F46" s="7"/>
      <c r="G46" s="12"/>
      <c r="I46" s="1"/>
      <c r="J46" s="1"/>
      <c r="K46" s="14"/>
      <c r="L46" s="14"/>
      <c r="AB46" s="20"/>
      <c r="AD46" s="1"/>
      <c r="AE46" s="1"/>
      <c r="AG4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Kehoe</dc:creator>
  <cp:keywords/>
  <dc:description/>
  <cp:lastModifiedBy>Kehoe</cp:lastModifiedBy>
  <dcterms:created xsi:type="dcterms:W3CDTF">2002-03-30T18:16:23Z</dcterms:created>
  <dcterms:modified xsi:type="dcterms:W3CDTF">2005-03-06T01:15:53Z</dcterms:modified>
  <cp:category/>
  <cp:version/>
  <cp:contentType/>
  <cp:contentStatus/>
</cp:coreProperties>
</file>