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2" yWindow="-228" windowWidth="13932" windowHeight="5988" tabRatio="846" firstSheet="3" activeTab="11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</workbook>
</file>

<file path=xl/calcChain.xml><?xml version="1.0" encoding="utf-8"?>
<calcChain xmlns="http://schemas.openxmlformats.org/spreadsheetml/2006/main">
  <c r="H40" i="21" l="1"/>
  <c r="H24" i="21"/>
  <c r="H8" i="21"/>
  <c r="D59" i="21"/>
  <c r="D58" i="21"/>
  <c r="D57" i="21"/>
  <c r="F57" i="21" s="1"/>
  <c r="D56" i="21"/>
  <c r="D55" i="21"/>
  <c r="D54" i="21"/>
  <c r="D53" i="21"/>
  <c r="F53" i="21" s="1"/>
  <c r="D52" i="21"/>
  <c r="D51" i="21"/>
  <c r="D50" i="21"/>
  <c r="D49" i="21"/>
  <c r="F49" i="21" s="1"/>
  <c r="D48" i="21"/>
  <c r="D47" i="21"/>
  <c r="D46" i="21"/>
  <c r="D45" i="21"/>
  <c r="F45" i="21" s="1"/>
  <c r="D44" i="21"/>
  <c r="D43" i="21"/>
  <c r="D42" i="21"/>
  <c r="D41" i="21"/>
  <c r="F41" i="21" s="1"/>
  <c r="D40" i="21"/>
  <c r="D39" i="21"/>
  <c r="D38" i="21"/>
  <c r="D37" i="21"/>
  <c r="F37" i="21" s="1"/>
  <c r="D36" i="21"/>
  <c r="D35" i="21"/>
  <c r="D34" i="21"/>
  <c r="D33" i="21"/>
  <c r="F33" i="21" s="1"/>
  <c r="D32" i="21"/>
  <c r="D31" i="21"/>
  <c r="D30" i="21"/>
  <c r="D29" i="21"/>
  <c r="F29" i="21" s="1"/>
  <c r="D28" i="21"/>
  <c r="D27" i="21"/>
  <c r="D26" i="21"/>
  <c r="D25" i="21"/>
  <c r="F25" i="21" s="1"/>
  <c r="D24" i="21"/>
  <c r="D23" i="21"/>
  <c r="D22" i="21"/>
  <c r="D21" i="21"/>
  <c r="F21" i="21" s="1"/>
  <c r="D20" i="21"/>
  <c r="D19" i="21"/>
  <c r="D18" i="21"/>
  <c r="D17" i="21"/>
  <c r="F17" i="21" s="1"/>
  <c r="D16" i="21"/>
  <c r="D15" i="21"/>
  <c r="D14" i="21"/>
  <c r="D13" i="21"/>
  <c r="F13" i="21" s="1"/>
  <c r="D12" i="21"/>
  <c r="D11" i="21"/>
  <c r="D10" i="21"/>
  <c r="D9" i="21"/>
  <c r="F9" i="21" s="1"/>
  <c r="D8" i="21"/>
  <c r="D7" i="21"/>
  <c r="D6" i="21"/>
  <c r="D5" i="21"/>
  <c r="F5" i="21" s="1"/>
  <c r="D4" i="21"/>
  <c r="D3" i="21"/>
  <c r="C51" i="21"/>
  <c r="C42" i="21"/>
  <c r="C19" i="21"/>
  <c r="C10" i="21"/>
  <c r="B59" i="21"/>
  <c r="B58" i="21"/>
  <c r="C59" i="21" s="1"/>
  <c r="B57" i="21"/>
  <c r="C57" i="21" s="1"/>
  <c r="B56" i="21"/>
  <c r="C56" i="21" s="1"/>
  <c r="B55" i="21"/>
  <c r="B54" i="21"/>
  <c r="B53" i="21"/>
  <c r="C53" i="21" s="1"/>
  <c r="B52" i="21"/>
  <c r="C52" i="21" s="1"/>
  <c r="B51" i="21"/>
  <c r="B50" i="21"/>
  <c r="C50" i="21" s="1"/>
  <c r="B49" i="21"/>
  <c r="C49" i="21" s="1"/>
  <c r="B48" i="21"/>
  <c r="C48" i="21" s="1"/>
  <c r="B47" i="21"/>
  <c r="B46" i="21"/>
  <c r="B45" i="21"/>
  <c r="C45" i="21" s="1"/>
  <c r="B44" i="21"/>
  <c r="C44" i="21" s="1"/>
  <c r="B43" i="21"/>
  <c r="B42" i="21"/>
  <c r="C43" i="21" s="1"/>
  <c r="B41" i="21"/>
  <c r="C41" i="21" s="1"/>
  <c r="B40" i="21"/>
  <c r="C40" i="21" s="1"/>
  <c r="B39" i="21"/>
  <c r="B38" i="21"/>
  <c r="B37" i="21"/>
  <c r="C37" i="21" s="1"/>
  <c r="B36" i="21"/>
  <c r="C36" i="21" s="1"/>
  <c r="B35" i="21"/>
  <c r="B34" i="21"/>
  <c r="C34" i="21" s="1"/>
  <c r="B33" i="21"/>
  <c r="C33" i="21" s="1"/>
  <c r="B32" i="21"/>
  <c r="C32" i="21" s="1"/>
  <c r="B31" i="21"/>
  <c r="B30" i="21"/>
  <c r="B29" i="21"/>
  <c r="C29" i="21" s="1"/>
  <c r="B28" i="21"/>
  <c r="C28" i="21" s="1"/>
  <c r="B27" i="21"/>
  <c r="B26" i="21"/>
  <c r="C27" i="21" s="1"/>
  <c r="B25" i="21"/>
  <c r="C25" i="21" s="1"/>
  <c r="B24" i="21"/>
  <c r="C24" i="21" s="1"/>
  <c r="B23" i="21"/>
  <c r="B22" i="21"/>
  <c r="B21" i="21"/>
  <c r="C21" i="21" s="1"/>
  <c r="B20" i="21"/>
  <c r="C20" i="21" s="1"/>
  <c r="B19" i="21"/>
  <c r="B18" i="21"/>
  <c r="C18" i="21" s="1"/>
  <c r="B17" i="21"/>
  <c r="C17" i="21" s="1"/>
  <c r="B16" i="21"/>
  <c r="C16" i="21" s="1"/>
  <c r="B15" i="21"/>
  <c r="B14" i="21"/>
  <c r="B13" i="21"/>
  <c r="C13" i="21" s="1"/>
  <c r="B12" i="21"/>
  <c r="C12" i="21" s="1"/>
  <c r="B11" i="21"/>
  <c r="B10" i="21"/>
  <c r="C11" i="21" s="1"/>
  <c r="B9" i="21"/>
  <c r="C9" i="21" s="1"/>
  <c r="B8" i="21"/>
  <c r="C8" i="21" s="1"/>
  <c r="B7" i="21"/>
  <c r="B6" i="21"/>
  <c r="B5" i="21"/>
  <c r="C5" i="21" s="1"/>
  <c r="B4" i="21"/>
  <c r="C4" i="21" s="1"/>
  <c r="B3" i="21"/>
  <c r="B2" i="21"/>
  <c r="C3" i="21" s="1"/>
  <c r="A51" i="21"/>
  <c r="A52" i="21" s="1"/>
  <c r="A53" i="21" s="1"/>
  <c r="A54" i="21" s="1"/>
  <c r="A55" i="21" s="1"/>
  <c r="A56" i="21" s="1"/>
  <c r="A57" i="21" s="1"/>
  <c r="A58" i="21" s="1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E46" i="18"/>
  <c r="B46" i="18"/>
  <c r="B45" i="18"/>
  <c r="B44" i="18"/>
  <c r="B43" i="18"/>
  <c r="E42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E30" i="18"/>
  <c r="B30" i="18"/>
  <c r="B29" i="18"/>
  <c r="B28" i="18"/>
  <c r="B27" i="18"/>
  <c r="E26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A59" i="18"/>
  <c r="A53" i="18"/>
  <c r="A54" i="18" s="1"/>
  <c r="A55" i="18" s="1"/>
  <c r="A56" i="18" s="1"/>
  <c r="A57" i="18" s="1"/>
  <c r="A58" i="18" s="1"/>
  <c r="B3" i="18"/>
  <c r="F50" i="15"/>
  <c r="F41" i="15"/>
  <c r="F29" i="15"/>
  <c r="F28" i="15"/>
  <c r="F25" i="15"/>
  <c r="F24" i="15"/>
  <c r="F21" i="15"/>
  <c r="F20" i="15"/>
  <c r="F17" i="15"/>
  <c r="F16" i="15"/>
  <c r="F13" i="15"/>
  <c r="F12" i="15"/>
  <c r="F9" i="15"/>
  <c r="F8" i="15"/>
  <c r="F5" i="15"/>
  <c r="F4" i="15"/>
  <c r="A52" i="15"/>
  <c r="A53" i="15" s="1"/>
  <c r="A54" i="15" s="1"/>
  <c r="A55" i="15" s="1"/>
  <c r="A56" i="15" s="1"/>
  <c r="A57" i="15" s="1"/>
  <c r="A58" i="15" s="1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C3" i="15"/>
  <c r="B3" i="15"/>
  <c r="B2" i="15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K56" i="7"/>
  <c r="E45" i="18" s="1"/>
  <c r="K55" i="7"/>
  <c r="E44" i="18" s="1"/>
  <c r="K54" i="7"/>
  <c r="E43" i="18" s="1"/>
  <c r="K53" i="7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K40" i="7"/>
  <c r="E29" i="18" s="1"/>
  <c r="K39" i="7"/>
  <c r="E28" i="18" s="1"/>
  <c r="K38" i="7"/>
  <c r="E27" i="18" s="1"/>
  <c r="K37" i="7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D51" i="7" s="1"/>
  <c r="C50" i="7"/>
  <c r="C49" i="7"/>
  <c r="C48" i="7"/>
  <c r="C47" i="7"/>
  <c r="C46" i="7"/>
  <c r="C45" i="7"/>
  <c r="C44" i="7"/>
  <c r="C43" i="7"/>
  <c r="D43" i="7" s="1"/>
  <c r="C42" i="7"/>
  <c r="C41" i="7"/>
  <c r="C40" i="7"/>
  <c r="C39" i="7"/>
  <c r="C38" i="7"/>
  <c r="C37" i="7"/>
  <c r="C36" i="7"/>
  <c r="C35" i="7"/>
  <c r="D35" i="7" s="1"/>
  <c r="E23" i="15" s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D19" i="7" s="1"/>
  <c r="E7" i="15" s="1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D3" i="7" s="1"/>
  <c r="F3" i="7" s="1"/>
  <c r="H3" i="7" s="1"/>
  <c r="C2" i="7"/>
  <c r="B58" i="7"/>
  <c r="B57" i="7"/>
  <c r="D57" i="7" s="1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F69" i="10"/>
  <c r="E69" i="10"/>
  <c r="H59" i="21" s="1"/>
  <c r="C69" i="10"/>
  <c r="B69" i="10"/>
  <c r="F68" i="10"/>
  <c r="K68" i="10" s="1"/>
  <c r="E68" i="10"/>
  <c r="H58" i="21" s="1"/>
  <c r="C68" i="10"/>
  <c r="B68" i="10"/>
  <c r="F67" i="10"/>
  <c r="K67" i="10" s="1"/>
  <c r="E67" i="10"/>
  <c r="H57" i="21" s="1"/>
  <c r="C67" i="10"/>
  <c r="B67" i="10"/>
  <c r="F66" i="10"/>
  <c r="G66" i="10" s="1"/>
  <c r="E66" i="10"/>
  <c r="H56" i="21" s="1"/>
  <c r="C66" i="10"/>
  <c r="B66" i="10"/>
  <c r="F65" i="10"/>
  <c r="G65" i="10" s="1"/>
  <c r="E65" i="10"/>
  <c r="H55" i="21" s="1"/>
  <c r="C65" i="10"/>
  <c r="B65" i="10"/>
  <c r="F64" i="10"/>
  <c r="G64" i="10" s="1"/>
  <c r="E64" i="10"/>
  <c r="H54" i="21" s="1"/>
  <c r="C64" i="10"/>
  <c r="B64" i="10"/>
  <c r="F63" i="10"/>
  <c r="G63" i="10" s="1"/>
  <c r="E63" i="10"/>
  <c r="H53" i="21" s="1"/>
  <c r="C63" i="10"/>
  <c r="B63" i="10"/>
  <c r="G62" i="10"/>
  <c r="F62" i="10"/>
  <c r="E62" i="10"/>
  <c r="H52" i="21" s="1"/>
  <c r="C62" i="10"/>
  <c r="B62" i="10"/>
  <c r="I62" i="10" s="1"/>
  <c r="C51" i="15" s="1"/>
  <c r="F61" i="10"/>
  <c r="E61" i="10"/>
  <c r="H51" i="21" s="1"/>
  <c r="C61" i="10"/>
  <c r="B61" i="10"/>
  <c r="F60" i="10"/>
  <c r="E60" i="10"/>
  <c r="H50" i="21" s="1"/>
  <c r="C60" i="10"/>
  <c r="B60" i="10"/>
  <c r="F59" i="10"/>
  <c r="E59" i="10"/>
  <c r="H49" i="21" s="1"/>
  <c r="C59" i="10"/>
  <c r="B59" i="10"/>
  <c r="F58" i="10"/>
  <c r="G58" i="10" s="1"/>
  <c r="E58" i="10"/>
  <c r="H48" i="21" s="1"/>
  <c r="C58" i="10"/>
  <c r="B58" i="10"/>
  <c r="F57" i="10"/>
  <c r="G57" i="10" s="1"/>
  <c r="E57" i="10"/>
  <c r="H47" i="21" s="1"/>
  <c r="C57" i="10"/>
  <c r="B57" i="10"/>
  <c r="F56" i="10"/>
  <c r="G56" i="10" s="1"/>
  <c r="E56" i="10"/>
  <c r="H46" i="21" s="1"/>
  <c r="C56" i="10"/>
  <c r="B56" i="10"/>
  <c r="F55" i="10"/>
  <c r="G55" i="10" s="1"/>
  <c r="E55" i="10"/>
  <c r="H45" i="21" s="1"/>
  <c r="C55" i="10"/>
  <c r="B55" i="10"/>
  <c r="F54" i="10"/>
  <c r="K54" i="10" s="1"/>
  <c r="E54" i="10"/>
  <c r="H44" i="21" s="1"/>
  <c r="C54" i="10"/>
  <c r="B54" i="10"/>
  <c r="F53" i="10"/>
  <c r="E53" i="10"/>
  <c r="H43" i="21" s="1"/>
  <c r="C53" i="10"/>
  <c r="B53" i="10"/>
  <c r="F52" i="10"/>
  <c r="E52" i="10"/>
  <c r="H42" i="21" s="1"/>
  <c r="C52" i="10"/>
  <c r="B52" i="10"/>
  <c r="F51" i="10"/>
  <c r="E51" i="10"/>
  <c r="H41" i="21" s="1"/>
  <c r="C51" i="10"/>
  <c r="B51" i="10"/>
  <c r="F50" i="10"/>
  <c r="G50" i="10" s="1"/>
  <c r="E50" i="10"/>
  <c r="C50" i="10"/>
  <c r="B50" i="10"/>
  <c r="F49" i="10"/>
  <c r="G49" i="10" s="1"/>
  <c r="E49" i="10"/>
  <c r="H39" i="21" s="1"/>
  <c r="C49" i="10"/>
  <c r="B49" i="10"/>
  <c r="F48" i="10"/>
  <c r="G48" i="10" s="1"/>
  <c r="E48" i="10"/>
  <c r="H38" i="21" s="1"/>
  <c r="C48" i="10"/>
  <c r="B48" i="10"/>
  <c r="F47" i="10"/>
  <c r="G47" i="10" s="1"/>
  <c r="E47" i="10"/>
  <c r="H37" i="21" s="1"/>
  <c r="C47" i="10"/>
  <c r="B47" i="10"/>
  <c r="F46" i="10"/>
  <c r="K46" i="10" s="1"/>
  <c r="E46" i="10"/>
  <c r="C46" i="10"/>
  <c r="B46" i="10"/>
  <c r="F45" i="10"/>
  <c r="E45" i="10"/>
  <c r="H35" i="21" s="1"/>
  <c r="C45" i="10"/>
  <c r="B45" i="10"/>
  <c r="F44" i="10"/>
  <c r="E44" i="10"/>
  <c r="H34" i="21" s="1"/>
  <c r="C44" i="10"/>
  <c r="B44" i="10"/>
  <c r="F43" i="10"/>
  <c r="E43" i="10"/>
  <c r="H33" i="21" s="1"/>
  <c r="C43" i="10"/>
  <c r="B43" i="10"/>
  <c r="F42" i="10"/>
  <c r="E42" i="10"/>
  <c r="H32" i="21" s="1"/>
  <c r="C42" i="10"/>
  <c r="B42" i="10"/>
  <c r="F41" i="10"/>
  <c r="E41" i="10"/>
  <c r="H31" i="21" s="1"/>
  <c r="C41" i="10"/>
  <c r="B41" i="10"/>
  <c r="F40" i="10"/>
  <c r="E40" i="10"/>
  <c r="H30" i="21" s="1"/>
  <c r="C40" i="10"/>
  <c r="B40" i="10"/>
  <c r="F39" i="10"/>
  <c r="E39" i="10"/>
  <c r="H29" i="21" s="1"/>
  <c r="C39" i="10"/>
  <c r="B39" i="10"/>
  <c r="F38" i="10"/>
  <c r="E38" i="10"/>
  <c r="C38" i="10"/>
  <c r="B38" i="10"/>
  <c r="F37" i="10"/>
  <c r="E37" i="10"/>
  <c r="H27" i="21" s="1"/>
  <c r="C37" i="10"/>
  <c r="B37" i="10"/>
  <c r="F36" i="10"/>
  <c r="K36" i="10" s="1"/>
  <c r="E36" i="10"/>
  <c r="H26" i="21" s="1"/>
  <c r="C36" i="10"/>
  <c r="B36" i="10"/>
  <c r="F35" i="10"/>
  <c r="K35" i="10" s="1"/>
  <c r="E35" i="10"/>
  <c r="H25" i="21" s="1"/>
  <c r="C35" i="10"/>
  <c r="B35" i="10"/>
  <c r="F34" i="10"/>
  <c r="E34" i="10"/>
  <c r="C34" i="10"/>
  <c r="B34" i="10"/>
  <c r="F33" i="10"/>
  <c r="E33" i="10"/>
  <c r="H23" i="21" s="1"/>
  <c r="C33" i="10"/>
  <c r="B33" i="10"/>
  <c r="F32" i="10"/>
  <c r="E32" i="10"/>
  <c r="H22" i="21" s="1"/>
  <c r="C32" i="10"/>
  <c r="B32" i="10"/>
  <c r="F31" i="10"/>
  <c r="E31" i="10"/>
  <c r="H21" i="21" s="1"/>
  <c r="C31" i="10"/>
  <c r="B31" i="10"/>
  <c r="F30" i="10"/>
  <c r="G30" i="10" s="1"/>
  <c r="E30" i="10"/>
  <c r="H20" i="21" s="1"/>
  <c r="C30" i="10"/>
  <c r="B30" i="10"/>
  <c r="F29" i="10"/>
  <c r="E29" i="10"/>
  <c r="H19" i="21" s="1"/>
  <c r="C29" i="10"/>
  <c r="B29" i="10"/>
  <c r="F28" i="10"/>
  <c r="K28" i="10" s="1"/>
  <c r="E28" i="10"/>
  <c r="H18" i="21" s="1"/>
  <c r="C28" i="10"/>
  <c r="B28" i="10"/>
  <c r="F27" i="10"/>
  <c r="K27" i="10" s="1"/>
  <c r="E27" i="10"/>
  <c r="H17" i="21" s="1"/>
  <c r="C27" i="10"/>
  <c r="B27" i="10"/>
  <c r="F26" i="10"/>
  <c r="G26" i="10" s="1"/>
  <c r="E26" i="10"/>
  <c r="H16" i="21" s="1"/>
  <c r="C26" i="10"/>
  <c r="B26" i="10"/>
  <c r="F25" i="10"/>
  <c r="G25" i="10" s="1"/>
  <c r="E25" i="10"/>
  <c r="H15" i="21" s="1"/>
  <c r="C25" i="10"/>
  <c r="B25" i="10"/>
  <c r="F24" i="10"/>
  <c r="G24" i="10" s="1"/>
  <c r="E24" i="10"/>
  <c r="H14" i="21" s="1"/>
  <c r="C24" i="10"/>
  <c r="B24" i="10"/>
  <c r="F23" i="10"/>
  <c r="G23" i="10" s="1"/>
  <c r="E23" i="10"/>
  <c r="H13" i="21" s="1"/>
  <c r="C23" i="10"/>
  <c r="B23" i="10"/>
  <c r="F22" i="10"/>
  <c r="K22" i="10" s="1"/>
  <c r="E22" i="10"/>
  <c r="H12" i="21" s="1"/>
  <c r="C22" i="10"/>
  <c r="B22" i="10"/>
  <c r="F21" i="10"/>
  <c r="E21" i="10"/>
  <c r="H11" i="21" s="1"/>
  <c r="C21" i="10"/>
  <c r="B21" i="10"/>
  <c r="F20" i="10"/>
  <c r="K20" i="10" s="1"/>
  <c r="E20" i="10"/>
  <c r="H10" i="21" s="1"/>
  <c r="C20" i="10"/>
  <c r="B20" i="10"/>
  <c r="F19" i="10"/>
  <c r="E19" i="10"/>
  <c r="H9" i="21" s="1"/>
  <c r="C19" i="10"/>
  <c r="B19" i="10"/>
  <c r="F18" i="10"/>
  <c r="G18" i="10" s="1"/>
  <c r="E18" i="10"/>
  <c r="C18" i="10"/>
  <c r="B18" i="10"/>
  <c r="F17" i="10"/>
  <c r="G17" i="10" s="1"/>
  <c r="E17" i="10"/>
  <c r="H7" i="21" s="1"/>
  <c r="C17" i="10"/>
  <c r="B17" i="10"/>
  <c r="F16" i="10"/>
  <c r="G16" i="10" s="1"/>
  <c r="E16" i="10"/>
  <c r="H6" i="21" s="1"/>
  <c r="C16" i="10"/>
  <c r="B16" i="10"/>
  <c r="F15" i="10"/>
  <c r="G15" i="10" s="1"/>
  <c r="E15" i="10"/>
  <c r="H5" i="21" s="1"/>
  <c r="C15" i="10"/>
  <c r="B15" i="10"/>
  <c r="G14" i="10"/>
  <c r="F14" i="10"/>
  <c r="E14" i="10"/>
  <c r="H4" i="21" s="1"/>
  <c r="C14" i="10"/>
  <c r="B14" i="10"/>
  <c r="I14" i="10" s="1"/>
  <c r="F13" i="10"/>
  <c r="E13" i="10"/>
  <c r="H3" i="21" s="1"/>
  <c r="C13" i="10"/>
  <c r="B13" i="10"/>
  <c r="F12" i="10"/>
  <c r="E12" i="10"/>
  <c r="C12" i="10"/>
  <c r="B12" i="10"/>
  <c r="F11" i="10"/>
  <c r="E11" i="10"/>
  <c r="C11" i="10"/>
  <c r="B11" i="10"/>
  <c r="F10" i="10"/>
  <c r="G10" i="10" s="1"/>
  <c r="E10" i="10"/>
  <c r="C10" i="10"/>
  <c r="B10" i="10"/>
  <c r="F9" i="10"/>
  <c r="G9" i="10" s="1"/>
  <c r="E9" i="10"/>
  <c r="C9" i="10"/>
  <c r="B9" i="10"/>
  <c r="F8" i="10"/>
  <c r="G8" i="10" s="1"/>
  <c r="E8" i="10"/>
  <c r="C8" i="10"/>
  <c r="B8" i="10"/>
  <c r="F7" i="10"/>
  <c r="G7" i="10" s="1"/>
  <c r="E7" i="10"/>
  <c r="C7" i="10"/>
  <c r="B7" i="10"/>
  <c r="F6" i="10"/>
  <c r="E6" i="10"/>
  <c r="C6" i="10"/>
  <c r="K6" i="10" s="1"/>
  <c r="B6" i="10"/>
  <c r="F5" i="10"/>
  <c r="E5" i="10"/>
  <c r="C5" i="10"/>
  <c r="B5" i="10"/>
  <c r="F4" i="10"/>
  <c r="E4" i="10"/>
  <c r="C4" i="10"/>
  <c r="B4" i="10"/>
  <c r="F3" i="10"/>
  <c r="G3" i="10" s="1"/>
  <c r="E3" i="10"/>
  <c r="C3" i="10"/>
  <c r="B3" i="10"/>
  <c r="M3" i="10"/>
  <c r="P5" i="10" s="1"/>
  <c r="K64" i="10"/>
  <c r="K44" i="10"/>
  <c r="K19" i="10"/>
  <c r="K11" i="10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E89" i="16"/>
  <c r="E88" i="16"/>
  <c r="E87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2" i="16"/>
  <c r="A87" i="16"/>
  <c r="A88" i="16" s="1"/>
  <c r="A89" i="16" s="1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F25" i="7" l="1"/>
  <c r="H25" i="7" s="1"/>
  <c r="E13" i="15"/>
  <c r="F33" i="7"/>
  <c r="H33" i="7" s="1"/>
  <c r="M33" i="7" s="1"/>
  <c r="E21" i="15"/>
  <c r="F57" i="7"/>
  <c r="H57" i="7" s="1"/>
  <c r="D46" i="18"/>
  <c r="F7" i="15"/>
  <c r="F15" i="15"/>
  <c r="F27" i="15"/>
  <c r="I59" i="18"/>
  <c r="N59" i="18" s="1"/>
  <c r="F43" i="15"/>
  <c r="F51" i="15"/>
  <c r="M17" i="7"/>
  <c r="M25" i="7"/>
  <c r="E45" i="15"/>
  <c r="F46" i="15"/>
  <c r="F54" i="15"/>
  <c r="D14" i="18"/>
  <c r="D22" i="18"/>
  <c r="F17" i="7"/>
  <c r="H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I15" i="10"/>
  <c r="C4" i="15" s="1"/>
  <c r="I16" i="10"/>
  <c r="C5" i="15" s="1"/>
  <c r="I17" i="10"/>
  <c r="C6" i="15" s="1"/>
  <c r="I18" i="10"/>
  <c r="C7" i="15" s="1"/>
  <c r="I23" i="10"/>
  <c r="C12" i="15" s="1"/>
  <c r="I24" i="10"/>
  <c r="C13" i="15" s="1"/>
  <c r="I25" i="10"/>
  <c r="C14" i="15" s="1"/>
  <c r="I26" i="10"/>
  <c r="C15" i="15" s="1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F19" i="7"/>
  <c r="H19" i="7" s="1"/>
  <c r="M19" i="7" s="1"/>
  <c r="D8" i="18"/>
  <c r="F35" i="7"/>
  <c r="H35" i="7" s="1"/>
  <c r="M35" i="7" s="1"/>
  <c r="D24" i="18"/>
  <c r="F43" i="7"/>
  <c r="H43" i="7" s="1"/>
  <c r="D32" i="18"/>
  <c r="F51" i="7"/>
  <c r="H51" i="7" s="1"/>
  <c r="D40" i="18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K32" i="10"/>
  <c r="K37" i="10"/>
  <c r="K38" i="10"/>
  <c r="K39" i="10"/>
  <c r="K40" i="10"/>
  <c r="K41" i="10"/>
  <c r="K42" i="10"/>
  <c r="K43" i="10"/>
  <c r="K45" i="10"/>
  <c r="K48" i="10"/>
  <c r="K51" i="10"/>
  <c r="K52" i="10"/>
  <c r="K53" i="10"/>
  <c r="K55" i="10"/>
  <c r="K56" i="10"/>
  <c r="K57" i="10"/>
  <c r="K58" i="10"/>
  <c r="K59" i="10"/>
  <c r="K60" i="10"/>
  <c r="K61" i="10"/>
  <c r="K62" i="10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C58" i="21"/>
  <c r="F58" i="21" s="1"/>
  <c r="F46" i="21"/>
  <c r="K4" i="10"/>
  <c r="K12" i="10"/>
  <c r="K14" i="10"/>
  <c r="G38" i="10"/>
  <c r="I38" i="10" s="1"/>
  <c r="C27" i="15" s="1"/>
  <c r="H28" i="21"/>
  <c r="G46" i="10"/>
  <c r="H36" i="21"/>
  <c r="K69" i="10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M57" i="7"/>
  <c r="C7" i="21"/>
  <c r="C6" i="21"/>
  <c r="F6" i="21" s="1"/>
  <c r="C15" i="21"/>
  <c r="C14" i="21"/>
  <c r="F14" i="21" s="1"/>
  <c r="C23" i="21"/>
  <c r="C22" i="21"/>
  <c r="F22" i="21" s="1"/>
  <c r="C31" i="21"/>
  <c r="C30" i="21"/>
  <c r="F30" i="21" s="1"/>
  <c r="C39" i="21"/>
  <c r="C38" i="21"/>
  <c r="F38" i="21" s="1"/>
  <c r="C47" i="21"/>
  <c r="C46" i="21"/>
  <c r="C55" i="21"/>
  <c r="C54" i="21"/>
  <c r="F54" i="21" s="1"/>
  <c r="C35" i="21"/>
  <c r="F35" i="21" s="1"/>
  <c r="F10" i="21"/>
  <c r="F18" i="21"/>
  <c r="F26" i="21"/>
  <c r="F34" i="21"/>
  <c r="F42" i="21"/>
  <c r="F50" i="21"/>
  <c r="F7" i="21"/>
  <c r="F11" i="21"/>
  <c r="F15" i="21"/>
  <c r="F19" i="21"/>
  <c r="F23" i="21"/>
  <c r="F27" i="21"/>
  <c r="F31" i="21"/>
  <c r="F39" i="21"/>
  <c r="F43" i="21"/>
  <c r="F47" i="21"/>
  <c r="F51" i="21"/>
  <c r="F55" i="21"/>
  <c r="F59" i="21"/>
  <c r="F4" i="21"/>
  <c r="F8" i="21"/>
  <c r="F12" i="21"/>
  <c r="F16" i="21"/>
  <c r="F20" i="21"/>
  <c r="F24" i="21"/>
  <c r="F28" i="21"/>
  <c r="F32" i="21"/>
  <c r="F36" i="21"/>
  <c r="F40" i="21"/>
  <c r="F44" i="21"/>
  <c r="F48" i="21"/>
  <c r="F52" i="21"/>
  <c r="F56" i="21"/>
  <c r="E30" i="15"/>
  <c r="E34" i="15"/>
  <c r="E38" i="15"/>
  <c r="D47" i="7"/>
  <c r="D36" i="18" s="1"/>
  <c r="M43" i="7"/>
  <c r="M51" i="7"/>
  <c r="E31" i="15"/>
  <c r="E39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K30" i="10"/>
  <c r="K5" i="10"/>
  <c r="K7" i="10"/>
  <c r="K8" i="10"/>
  <c r="K9" i="10"/>
  <c r="K10" i="10"/>
  <c r="K13" i="10"/>
  <c r="I30" i="10"/>
  <c r="C19" i="15" s="1"/>
  <c r="G31" i="10"/>
  <c r="I31" i="10" s="1"/>
  <c r="C20" i="15" s="1"/>
  <c r="G32" i="10"/>
  <c r="I32" i="10" s="1"/>
  <c r="C21" i="15" s="1"/>
  <c r="G33" i="10"/>
  <c r="I33" i="10" s="1"/>
  <c r="C22" i="15" s="1"/>
  <c r="G34" i="10"/>
  <c r="I34" i="10" s="1"/>
  <c r="C23" i="15" s="1"/>
  <c r="G39" i="10"/>
  <c r="I39" i="10" s="1"/>
  <c r="C28" i="15" s="1"/>
  <c r="G40" i="10"/>
  <c r="I40" i="10" s="1"/>
  <c r="C29" i="15" s="1"/>
  <c r="G41" i="10"/>
  <c r="I41" i="10" s="1"/>
  <c r="C30" i="15" s="1"/>
  <c r="G42" i="10"/>
  <c r="I42" i="10" s="1"/>
  <c r="C31" i="15" s="1"/>
  <c r="G54" i="10"/>
  <c r="I54" i="10" s="1"/>
  <c r="C43" i="15" s="1"/>
  <c r="G6" i="10"/>
  <c r="I6" i="10" s="1"/>
  <c r="K21" i="10"/>
  <c r="K23" i="10"/>
  <c r="K24" i="10"/>
  <c r="K25" i="10"/>
  <c r="K26" i="10"/>
  <c r="K29" i="10"/>
  <c r="I46" i="10"/>
  <c r="C35" i="15" s="1"/>
  <c r="I47" i="10"/>
  <c r="C36" i="15" s="1"/>
  <c r="I48" i="10"/>
  <c r="C37" i="15" s="1"/>
  <c r="I49" i="10"/>
  <c r="C38" i="15" s="1"/>
  <c r="I50" i="10"/>
  <c r="C39" i="15" s="1"/>
  <c r="I55" i="10"/>
  <c r="C44" i="15" s="1"/>
  <c r="I56" i="10"/>
  <c r="C45" i="15" s="1"/>
  <c r="I57" i="10"/>
  <c r="C46" i="15" s="1"/>
  <c r="I58" i="10"/>
  <c r="C47" i="15" s="1"/>
  <c r="K16" i="10"/>
  <c r="I7" i="10"/>
  <c r="I8" i="10"/>
  <c r="I9" i="10"/>
  <c r="I10" i="10"/>
  <c r="G22" i="10"/>
  <c r="I22" i="10" s="1"/>
  <c r="C11" i="15" s="1"/>
  <c r="I63" i="10"/>
  <c r="C52" i="15" s="1"/>
  <c r="D52" i="15" s="1"/>
  <c r="I64" i="10"/>
  <c r="C53" i="15" s="1"/>
  <c r="D53" i="15" s="1"/>
  <c r="I65" i="10"/>
  <c r="C54" i="15" s="1"/>
  <c r="D54" i="15" s="1"/>
  <c r="I66" i="10"/>
  <c r="C55" i="15" s="1"/>
  <c r="D55" i="15" s="1"/>
  <c r="H87" i="16"/>
  <c r="I87" i="16" s="1"/>
  <c r="H88" i="16"/>
  <c r="I88" i="16" s="1"/>
  <c r="K18" i="10"/>
  <c r="K34" i="10"/>
  <c r="K50" i="10"/>
  <c r="K66" i="10"/>
  <c r="G4" i="10"/>
  <c r="I4" i="10" s="1"/>
  <c r="G5" i="10"/>
  <c r="I5" i="10" s="1"/>
  <c r="G19" i="10"/>
  <c r="I19" i="10" s="1"/>
  <c r="C8" i="15" s="1"/>
  <c r="G20" i="10"/>
  <c r="I20" i="10" s="1"/>
  <c r="C9" i="15" s="1"/>
  <c r="G21" i="10"/>
  <c r="I21" i="10" s="1"/>
  <c r="C10" i="15" s="1"/>
  <c r="G35" i="10"/>
  <c r="I35" i="10" s="1"/>
  <c r="C24" i="15" s="1"/>
  <c r="G36" i="10"/>
  <c r="I36" i="10" s="1"/>
  <c r="C25" i="15" s="1"/>
  <c r="G37" i="10"/>
  <c r="I37" i="10" s="1"/>
  <c r="C26" i="15" s="1"/>
  <c r="G51" i="10"/>
  <c r="I51" i="10" s="1"/>
  <c r="C40" i="15" s="1"/>
  <c r="G52" i="10"/>
  <c r="I52" i="10" s="1"/>
  <c r="C41" i="15" s="1"/>
  <c r="G53" i="10"/>
  <c r="I53" i="10" s="1"/>
  <c r="C42" i="15" s="1"/>
  <c r="G67" i="10"/>
  <c r="I67" i="10" s="1"/>
  <c r="C56" i="15" s="1"/>
  <c r="D56" i="15" s="1"/>
  <c r="G68" i="10"/>
  <c r="I68" i="10" s="1"/>
  <c r="C57" i="15" s="1"/>
  <c r="D57" i="15" s="1"/>
  <c r="G69" i="10"/>
  <c r="I69" i="10" s="1"/>
  <c r="C58" i="15" s="1"/>
  <c r="D58" i="15" s="1"/>
  <c r="H89" i="16"/>
  <c r="I89" i="16" s="1"/>
  <c r="K17" i="10"/>
  <c r="K33" i="10"/>
  <c r="K49" i="10"/>
  <c r="K65" i="10"/>
  <c r="K15" i="10"/>
  <c r="K31" i="10"/>
  <c r="K47" i="10"/>
  <c r="K63" i="10"/>
  <c r="G11" i="10"/>
  <c r="I11" i="10" s="1"/>
  <c r="G12" i="10"/>
  <c r="I12" i="10" s="1"/>
  <c r="G13" i="10"/>
  <c r="I13" i="10" s="1"/>
  <c r="C2" i="15" s="1"/>
  <c r="G27" i="10"/>
  <c r="I27" i="10" s="1"/>
  <c r="C16" i="15" s="1"/>
  <c r="G28" i="10"/>
  <c r="I28" i="10" s="1"/>
  <c r="C17" i="15" s="1"/>
  <c r="G29" i="10"/>
  <c r="I29" i="10" s="1"/>
  <c r="C18" i="15" s="1"/>
  <c r="G43" i="10"/>
  <c r="I43" i="10" s="1"/>
  <c r="C32" i="15" s="1"/>
  <c r="G44" i="10"/>
  <c r="I44" i="10" s="1"/>
  <c r="C33" i="15" s="1"/>
  <c r="G45" i="10"/>
  <c r="I45" i="10" s="1"/>
  <c r="C34" i="15" s="1"/>
  <c r="G59" i="10"/>
  <c r="I59" i="10" s="1"/>
  <c r="C48" i="15" s="1"/>
  <c r="G60" i="10"/>
  <c r="I60" i="10" s="1"/>
  <c r="C49" i="15" s="1"/>
  <c r="G61" i="10"/>
  <c r="I61" i="10" s="1"/>
  <c r="C50" i="15" s="1"/>
  <c r="B2" i="16"/>
  <c r="D2" i="16"/>
  <c r="H5" i="16"/>
  <c r="I5" i="16" s="1"/>
  <c r="H12" i="16"/>
  <c r="I12" i="16" s="1"/>
  <c r="H14" i="16"/>
  <c r="I14" i="16" s="1"/>
  <c r="H19" i="16"/>
  <c r="I19" i="16" s="1"/>
  <c r="E33" i="16"/>
  <c r="E34" i="16"/>
  <c r="E35" i="16"/>
  <c r="E36" i="16"/>
  <c r="H36" i="16" s="1"/>
  <c r="I36" i="16" s="1"/>
  <c r="E86" i="16"/>
  <c r="I3" i="18"/>
  <c r="N3" i="18" s="1"/>
  <c r="E37" i="16"/>
  <c r="H37" i="16" s="1"/>
  <c r="I37" i="16" s="1"/>
  <c r="E38" i="16"/>
  <c r="E39" i="16"/>
  <c r="E40" i="16"/>
  <c r="E41" i="16"/>
  <c r="H42" i="16"/>
  <c r="I42" i="16" s="1"/>
  <c r="E42" i="16"/>
  <c r="E43" i="16"/>
  <c r="E44" i="16"/>
  <c r="H45" i="16"/>
  <c r="I45" i="16" s="1"/>
  <c r="E45" i="16"/>
  <c r="E46" i="16"/>
  <c r="H46" i="16" s="1"/>
  <c r="I46" i="16" s="1"/>
  <c r="E47" i="16"/>
  <c r="E48" i="16"/>
  <c r="H48" i="16" s="1"/>
  <c r="I48" i="16" s="1"/>
  <c r="E49" i="16"/>
  <c r="E50" i="16"/>
  <c r="E51" i="16"/>
  <c r="E52" i="16"/>
  <c r="E53" i="16"/>
  <c r="E54" i="16"/>
  <c r="H54" i="16" s="1"/>
  <c r="I54" i="16" s="1"/>
  <c r="E55" i="16"/>
  <c r="E56" i="16"/>
  <c r="E57" i="16"/>
  <c r="H57" i="16" s="1"/>
  <c r="I57" i="16" s="1"/>
  <c r="E58" i="16"/>
  <c r="E59" i="16"/>
  <c r="E60" i="16"/>
  <c r="E61" i="16"/>
  <c r="E62" i="16"/>
  <c r="E63" i="16"/>
  <c r="E64" i="16"/>
  <c r="H64" i="16" s="1"/>
  <c r="I64" i="16" s="1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H77" i="16" s="1"/>
  <c r="I77" i="16" s="1"/>
  <c r="E78" i="16"/>
  <c r="E79" i="16"/>
  <c r="E80" i="16"/>
  <c r="E81" i="16"/>
  <c r="E82" i="16"/>
  <c r="E83" i="16"/>
  <c r="E84" i="16"/>
  <c r="I16" i="18"/>
  <c r="N16" i="18" s="1"/>
  <c r="A4" i="2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9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E85" i="16"/>
  <c r="H85" i="16" s="1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F38" i="7" l="1"/>
  <c r="H38" i="7" s="1"/>
  <c r="M38" i="7" s="1"/>
  <c r="D27" i="18"/>
  <c r="E26" i="15"/>
  <c r="F39" i="7"/>
  <c r="H39" i="7" s="1"/>
  <c r="M39" i="7" s="1"/>
  <c r="D28" i="18"/>
  <c r="E27" i="15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G57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E2" i="15"/>
  <c r="F69" i="7"/>
  <c r="H69" i="7" s="1"/>
  <c r="M69" i="7" s="1"/>
  <c r="D58" i="18"/>
  <c r="L58" i="18" s="1"/>
  <c r="Q58" i="18" s="1"/>
  <c r="E57" i="15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G54" i="15"/>
  <c r="F55" i="7"/>
  <c r="H55" i="7" s="1"/>
  <c r="M55" i="7" s="1"/>
  <c r="D44" i="18"/>
  <c r="E43" i="15"/>
  <c r="F64" i="7"/>
  <c r="H64" i="7" s="1"/>
  <c r="M64" i="7" s="1"/>
  <c r="D53" i="18"/>
  <c r="L53" i="18" s="1"/>
  <c r="Q53" i="18" s="1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D55" i="18"/>
  <c r="L55" i="18" s="1"/>
  <c r="Q55" i="18" s="1"/>
  <c r="F58" i="7"/>
  <c r="H58" i="7" s="1"/>
  <c r="M58" i="7" s="1"/>
  <c r="D47" i="18"/>
  <c r="E46" i="15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L56" i="18" s="1"/>
  <c r="Q56" i="18" s="1"/>
  <c r="E55" i="15"/>
  <c r="G55" i="15" s="1"/>
  <c r="F59" i="7"/>
  <c r="H59" i="7" s="1"/>
  <c r="M59" i="7" s="1"/>
  <c r="D48" i="18"/>
  <c r="E47" i="15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F41" i="7"/>
  <c r="H41" i="7" s="1"/>
  <c r="M41" i="7" s="1"/>
  <c r="E29" i="15"/>
  <c r="G29" i="15" s="1"/>
  <c r="F52" i="7"/>
  <c r="H52" i="7" s="1"/>
  <c r="M52" i="7" s="1"/>
  <c r="E40" i="15"/>
  <c r="F47" i="7"/>
  <c r="H47" i="7" s="1"/>
  <c r="M47" i="7" s="1"/>
  <c r="E35" i="15"/>
  <c r="G15" i="15"/>
  <c r="I8" i="18"/>
  <c r="N8" i="18" s="1"/>
  <c r="G40" i="15"/>
  <c r="G50" i="15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2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G43" i="15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G33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46" i="15"/>
  <c r="G47" i="15"/>
  <c r="G25" i="15"/>
  <c r="G26" i="15"/>
  <c r="G11" i="15"/>
  <c r="H78" i="16"/>
  <c r="I78" i="16" s="1"/>
  <c r="H74" i="16"/>
  <c r="I74" i="16" s="1"/>
  <c r="H70" i="16"/>
  <c r="I70" i="16" s="1"/>
  <c r="H68" i="16"/>
  <c r="I68" i="16" s="1"/>
  <c r="G6" i="15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57" i="18" l="1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V4" i="10"/>
  <c r="P4" i="10"/>
  <c r="G41" i="15"/>
  <c r="G10" i="15"/>
  <c r="G22" i="15"/>
  <c r="G44" i="15"/>
  <c r="G21" i="15"/>
  <c r="I2" i="16"/>
  <c r="I1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57" i="15" l="1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L1" i="15" l="1"/>
  <c r="R2" i="15" s="1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N5" i="10"/>
  <c r="M6" i="10"/>
  <c r="Y6" i="10" s="1"/>
  <c r="Y5" i="10"/>
  <c r="T6" i="10"/>
  <c r="S7" i="10"/>
  <c r="M7" i="10" l="1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N31" i="10"/>
  <c r="S33" i="10"/>
  <c r="T32" i="10"/>
  <c r="Y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9" i="10" s="1"/>
  <c r="T68" i="10"/>
  <c r="N66" i="10"/>
  <c r="M67" i="10"/>
  <c r="K56" i="18" l="1"/>
  <c r="P56" i="18" s="1"/>
  <c r="G56" i="18"/>
  <c r="J56" i="18" s="1"/>
  <c r="O56" i="18" s="1"/>
  <c r="C57" i="18"/>
  <c r="I57" i="21"/>
  <c r="K57" i="21" s="1"/>
  <c r="H56" i="15"/>
  <c r="N56" i="15" s="1"/>
  <c r="O56" i="15" s="1"/>
  <c r="V3" i="10"/>
  <c r="W8" i="10" s="1"/>
  <c r="M68" i="10"/>
  <c r="N67" i="10"/>
  <c r="I58" i="21" l="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I59" i="21" l="1"/>
  <c r="K59" i="21" s="1"/>
  <c r="K61" i="21" s="1"/>
  <c r="C59" i="18"/>
  <c r="H58" i="15"/>
  <c r="N58" i="15" s="1"/>
  <c r="O58" i="15" s="1"/>
  <c r="P1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K58" i="18"/>
  <c r="P58" i="18" s="1"/>
  <c r="G58" i="18"/>
  <c r="J58" i="18" s="1"/>
  <c r="O58" i="18" s="1"/>
  <c r="N69" i="10"/>
  <c r="P3" i="10" s="1"/>
  <c r="K59" i="18" l="1"/>
  <c r="P59" i="18" s="1"/>
  <c r="G59" i="18"/>
  <c r="J59" i="18" s="1"/>
  <c r="O59" i="18" s="1"/>
  <c r="Q8" i="10" l="1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<sst xmlns="http://schemas.openxmlformats.org/spreadsheetml/2006/main" count="126" uniqueCount="87">
  <si>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</si>
  <si>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</si>
  <si>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</si>
  <si>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</si>
  <si>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</si>
  <si>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</si>
  <si>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</si>
  <si>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</si>
  <si>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</si>
  <si>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</si>
  <si>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</si>
  <si>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</si>
  <si>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</si>
  <si>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</si>
  <si>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</si>
  <si>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</si>
  <si>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</si>
  <si>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</si>
  <si>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</si>
  <si>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</si>
  <si>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</si>
  <si>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</si>
  <si>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</si>
  <si>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</si>
  <si>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</si>
  <si>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</si>
  <si>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</si>
  <si>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</si>
  <si>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</si>
  <si>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</si>
  <si>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</si>
  <si>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</si>
  <si>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</si>
  <si>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</si>
  <si>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</si>
  <si>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</si>
  <si>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</si>
  <si>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</si>
  <si>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</si>
  <si>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</si>
  <si>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</si>
  <si>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</si>
  <si>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</si>
  <si>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</si>
  <si>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</si>
  <si>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</si>
  <si>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</si>
  <si>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</si>
  <si>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</si>
  <si>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</si>
  <si>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</si>
  <si>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billions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</si>
  <si>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</si>
  <si>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</si>
  <si>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</si>
  <si>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</si>
  <si>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</si>
  <si>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</si>
  <si>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</si>
  <si>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</si>
  <si>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K1965/K1950=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</si>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</sst>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/>
    <xf numFmtId="166" fontId="3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/>
    <xf numFmtId="2" fontId="0" fillId="0" borderId="0" xfId="0" applyNumberFormat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/>
    <xf numFmtId="0" fontId="3" fillId="0" borderId="0" xfId="0" applyFont="1"/>
    <xf numFmtId="166" fontId="2" fillId="0" borderId="0" xfId="0" applyNumberFormat="1" applyFont="1" applyBorder="1"/>
    <xf numFmtId="167" fontId="3" fillId="0" borderId="0" xfId="0" applyNumberFormat="1" applyFont="1" applyBorder="1"/>
    <xf numFmtId="0" fontId="2" fillId="0" borderId="0" xfId="0" applyFont="1" applyFill="1" applyBorder="1"/>
    <xf numFmtId="0" fontId="2" fillId="0" borderId="0" xfId="0" applyFont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/>
    <xf numFmtId="49" fontId="2" fillId="0" borderId="0" xfId="0" applyNumberFormat="1" applyFont="1" applyFill="1" applyBorder="1"/>
    <xf numFmtId="166" fontId="3" fillId="0" borderId="0" xfId="0" applyNumberFormat="1" applyFont="1"/>
    <xf numFmtId="3" fontId="0" fillId="0" borderId="0" xfId="0" applyNumberFormat="1" applyAlignment="1">
      <alignment horizontal="right"/>
    </xf>
    <xf numFmtId="4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data'!$A$3:$A$69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xVal>
          <c:yVal>
            <c:numRef>
              <c:f>'capital stock data'!$M$3:$M$69</c:f>
              <c:numCache>
                <c:formatCode>#,##0.0</c:formatCode>
                <c:ptCount val="67"/>
                <c:pt idx="0">
                  <c:v>5255.8722611964622</c:v>
                </c:pt>
                <c:pt idx="1">
                  <c:v>5462.8685681668494</c:v>
                </c:pt>
                <c:pt idx="2">
                  <c:v>5723.0747788201134</c:v>
                </c:pt>
                <c:pt idx="3">
                  <c:v>5956.8472734517891</c:v>
                </c:pt>
                <c:pt idx="4">
                  <c:v>6205.4824496926722</c:v>
                </c:pt>
                <c:pt idx="5">
                  <c:v>6411.6846884104098</c:v>
                </c:pt>
                <c:pt idx="6">
                  <c:v>6691.1455595470197</c:v>
                </c:pt>
                <c:pt idx="7">
                  <c:v>6976.2014174720389</c:v>
                </c:pt>
                <c:pt idx="8">
                  <c:v>7236.0645627052636</c:v>
                </c:pt>
                <c:pt idx="9">
                  <c:v>7449.3651763583821</c:v>
                </c:pt>
                <c:pt idx="10">
                  <c:v>7746.39265143189</c:v>
                </c:pt>
                <c:pt idx="11">
                  <c:v>8023.2750395235489</c:v>
                </c:pt>
                <c:pt idx="12">
                  <c:v>8300.0196351167669</c:v>
                </c:pt>
                <c:pt idx="13">
                  <c:v>8626.1651602907987</c:v>
                </c:pt>
                <c:pt idx="14">
                  <c:v>8970.4929689239216</c:v>
                </c:pt>
                <c:pt idx="15">
                  <c:v>9342.4261556649744</c:v>
                </c:pt>
                <c:pt idx="16">
                  <c:v>9780.1335087243096</c:v>
                </c:pt>
                <c:pt idx="17">
                  <c:v>10273.53358804398</c:v>
                </c:pt>
                <c:pt idx="18">
                  <c:v>10724.006536449762</c:v>
                </c:pt>
                <c:pt idx="19">
                  <c:v>11185.041787335856</c:v>
                </c:pt>
                <c:pt idx="20">
                  <c:v>11649.80721578655</c:v>
                </c:pt>
                <c:pt idx="21">
                  <c:v>12020.645760840587</c:v>
                </c:pt>
                <c:pt idx="22">
                  <c:v>12428.9409829958</c:v>
                </c:pt>
                <c:pt idx="23">
                  <c:v>12904.821615759389</c:v>
                </c:pt>
                <c:pt idx="24">
                  <c:v>13461.295523374352</c:v>
                </c:pt>
                <c:pt idx="25">
                  <c:v>13946.239607080792</c:v>
                </c:pt>
                <c:pt idx="26">
                  <c:v>14272.382427429713</c:v>
                </c:pt>
                <c:pt idx="27">
                  <c:v>14739.160111165771</c:v>
                </c:pt>
                <c:pt idx="28">
                  <c:v>15326.345718332685</c:v>
                </c:pt>
                <c:pt idx="29">
                  <c:v>16040.197883152578</c:v>
                </c:pt>
                <c:pt idx="30">
                  <c:v>16783.045337778454</c:v>
                </c:pt>
                <c:pt idx="31">
                  <c:v>17365.317312574094</c:v>
                </c:pt>
                <c:pt idx="32">
                  <c:v>18019.368401778003</c:v>
                </c:pt>
                <c:pt idx="33">
                  <c:v>18465.123928188572</c:v>
                </c:pt>
                <c:pt idx="34">
                  <c:v>18964.08585592714</c:v>
                </c:pt>
                <c:pt idx="35">
                  <c:v>19752.84903572113</c:v>
                </c:pt>
                <c:pt idx="36">
                  <c:v>20505.054413833725</c:v>
                </c:pt>
                <c:pt idx="37">
                  <c:v>21244.357198935617</c:v>
                </c:pt>
                <c:pt idx="38">
                  <c:v>21996.417728842043</c:v>
                </c:pt>
                <c:pt idx="39">
                  <c:v>22720.95084594985</c:v>
                </c:pt>
                <c:pt idx="40">
                  <c:v>23449.637321220143</c:v>
                </c:pt>
                <c:pt idx="41">
                  <c:v>24088.579354347297</c:v>
                </c:pt>
                <c:pt idx="42">
                  <c:v>24564.834153778731</c:v>
                </c:pt>
                <c:pt idx="43">
                  <c:v>25075.197523602124</c:v>
                </c:pt>
                <c:pt idx="44">
                  <c:v>25638.525296765463</c:v>
                </c:pt>
                <c:pt idx="45">
                  <c:v>26336.653881448117</c:v>
                </c:pt>
                <c:pt idx="46">
                  <c:v>27052.551148518989</c:v>
                </c:pt>
                <c:pt idx="47">
                  <c:v>27855.904995049892</c:v>
                </c:pt>
                <c:pt idx="48">
                  <c:v>28798.743848563023</c:v>
                </c:pt>
                <c:pt idx="49">
                  <c:v>29855.696955795262</c:v>
                </c:pt>
                <c:pt idx="50">
                  <c:v>31034.931984450617</c:v>
                </c:pt>
                <c:pt idx="51">
                  <c:v>32296.201642941647</c:v>
                </c:pt>
                <c:pt idx="52">
                  <c:v>33324.917513301712</c:v>
                </c:pt>
                <c:pt idx="53">
                  <c:v>34285.978294962457</c:v>
                </c:pt>
                <c:pt idx="54">
                  <c:v>35283.615263287429</c:v>
                </c:pt>
                <c:pt idx="55">
                  <c:v>36454.821702758702</c:v>
                </c:pt>
                <c:pt idx="56">
                  <c:v>37764.895842516104</c:v>
                </c:pt>
                <c:pt idx="57">
                  <c:v>39107.432958349724</c:v>
                </c:pt>
                <c:pt idx="58">
                  <c:v>40291.172094286827</c:v>
                </c:pt>
                <c:pt idx="59">
                  <c:v>41168.214995339127</c:v>
                </c:pt>
                <c:pt idx="60">
                  <c:v>41439.708640961057</c:v>
                </c:pt>
                <c:pt idx="61">
                  <c:v>41890.62019369466</c:v>
                </c:pt>
                <c:pt idx="62">
                  <c:v>42383.043896840594</c:v>
                </c:pt>
                <c:pt idx="63">
                  <c:v>43034.098188167678</c:v>
                </c:pt>
                <c:pt idx="64">
                  <c:v>43763.65781469168</c:v>
                </c:pt>
                <c:pt idx="65">
                  <c:v>44593.861702136252</c:v>
                </c:pt>
                <c:pt idx="66">
                  <c:v>45517.531712892502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data'!$A$3:$A$69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xVal>
          <c:yVal>
            <c:numRef>
              <c:f>'capital stock data'!$S$3:$S$69</c:f>
              <c:numCache>
                <c:formatCode>#,##0.00</c:formatCode>
                <c:ptCount val="67"/>
                <c:pt idx="0">
                  <c:v>5221.0286730350326</c:v>
                </c:pt>
                <c:pt idx="1">
                  <c:v>5429.3190773582883</c:v>
                </c:pt>
                <c:pt idx="2">
                  <c:v>5690.7240777378638</c:v>
                </c:pt>
                <c:pt idx="3">
                  <c:v>5925.599032618873</c:v>
                </c:pt>
                <c:pt idx="4">
                  <c:v>6175.2487292051819</c:v>
                </c:pt>
                <c:pt idx="5">
                  <c:v>6382.3806267989876</c:v>
                </c:pt>
                <c:pt idx="6">
                  <c:v>6662.6959351475216</c:v>
                </c:pt>
                <c:pt idx="7">
                  <c:v>6948.5265298454815</c:v>
                </c:pt>
                <c:pt idx="8">
                  <c:v>7209.0884264724355</c:v>
                </c:pt>
                <c:pt idx="9">
                  <c:v>7423.0189338838172</c:v>
                </c:pt>
                <c:pt idx="10">
                  <c:v>7720.6166920171481</c:v>
                </c:pt>
                <c:pt idx="11">
                  <c:v>7998.0031876410294</c:v>
                </c:pt>
                <c:pt idx="12">
                  <c:v>8275.1917119039972</c:v>
                </c:pt>
                <c:pt idx="13">
                  <c:v>8601.7243044161878</c:v>
                </c:pt>
                <c:pt idx="14">
                  <c:v>8946.3796355072354</c:v>
                </c:pt>
                <c:pt idx="15">
                  <c:v>9318.5819306031099</c:v>
                </c:pt>
                <c:pt idx="16">
                  <c:v>9756.4999397709835</c:v>
                </c:pt>
                <c:pt idx="17">
                  <c:v>10250.047703392032</c:v>
                </c:pt>
                <c:pt idx="18">
                  <c:v>10700.602276889123</c:v>
                </c:pt>
                <c:pt idx="19">
                  <c:v>11161.661760041374</c:v>
                </c:pt>
                <c:pt idx="20">
                  <c:v>11626.395935734625</c:v>
                </c:pt>
                <c:pt idx="21">
                  <c:v>11997.150348687283</c:v>
                </c:pt>
                <c:pt idx="22">
                  <c:v>12405.322493453337</c:v>
                </c:pt>
                <c:pt idx="23">
                  <c:v>12881.038840173074</c:v>
                </c:pt>
                <c:pt idx="24">
                  <c:v>13437.301574806032</c:v>
                </c:pt>
                <c:pt idx="25">
                  <c:v>13921.980703839756</c:v>
                </c:pt>
                <c:pt idx="26">
                  <c:v>14247.816140504638</c:v>
                </c:pt>
                <c:pt idx="27">
                  <c:v>14714.264992799897</c:v>
                </c:pt>
                <c:pt idx="28">
                  <c:v>15301.084977645274</c:v>
                </c:pt>
                <c:pt idx="29">
                  <c:v>16014.522603810172</c:v>
                </c:pt>
                <c:pt idx="30">
                  <c:v>16756.89440801095</c:v>
                </c:pt>
                <c:pt idx="31">
                  <c:v>17338.62956719274</c:v>
                </c:pt>
                <c:pt idx="32">
                  <c:v>17992.104893103293</c:v>
                </c:pt>
                <c:pt idx="33">
                  <c:v>18437.239413608069</c:v>
                </c:pt>
                <c:pt idx="34">
                  <c:v>18935.562042299352</c:v>
                </c:pt>
                <c:pt idx="35">
                  <c:v>19723.662383537103</c:v>
                </c:pt>
                <c:pt idx="36">
                  <c:v>20475.148633329169</c:v>
                </c:pt>
                <c:pt idx="37">
                  <c:v>21213.683382614799</c:v>
                </c:pt>
                <c:pt idx="38">
                  <c:v>21964.931167827344</c:v>
                </c:pt>
                <c:pt idx="39">
                  <c:v>22688.607785449633</c:v>
                </c:pt>
                <c:pt idx="40">
                  <c:v>23416.399640298932</c:v>
                </c:pt>
                <c:pt idx="41">
                  <c:v>24054.410535465784</c:v>
                </c:pt>
                <c:pt idx="42">
                  <c:v>24529.710224571536</c:v>
                </c:pt>
                <c:pt idx="43">
                  <c:v>25039.114936914368</c:v>
                </c:pt>
                <c:pt idx="44">
                  <c:v>25601.476693459947</c:v>
                </c:pt>
                <c:pt idx="45">
                  <c:v>26298.626084619325</c:v>
                </c:pt>
                <c:pt idx="46">
                  <c:v>27013.515869706745</c:v>
                </c:pt>
                <c:pt idx="47">
                  <c:v>27815.833410462732</c:v>
                </c:pt>
                <c:pt idx="48">
                  <c:v>28757.598442532417</c:v>
                </c:pt>
                <c:pt idx="49">
                  <c:v>29813.425886064648</c:v>
                </c:pt>
                <c:pt idx="50">
                  <c:v>30991.472848300476</c:v>
                </c:pt>
                <c:pt idx="51">
                  <c:v>32251.481097106705</c:v>
                </c:pt>
                <c:pt idx="52">
                  <c:v>33278.856601819367</c:v>
                </c:pt>
                <c:pt idx="53">
                  <c:v>34238.529710318697</c:v>
                </c:pt>
                <c:pt idx="54">
                  <c:v>35234.742240334403</c:v>
                </c:pt>
                <c:pt idx="55">
                  <c:v>36404.485196808739</c:v>
                </c:pt>
                <c:pt idx="56">
                  <c:v>37713.038562430142</c:v>
                </c:pt>
                <c:pt idx="57">
                  <c:v>39053.984443772999</c:v>
                </c:pt>
                <c:pt idx="58">
                  <c:v>40236.061936965823</c:v>
                </c:pt>
                <c:pt idx="59">
                  <c:v>41111.395302799094</c:v>
                </c:pt>
                <c:pt idx="60">
                  <c:v>41381.17017423638</c:v>
                </c:pt>
                <c:pt idx="61">
                  <c:v>41830.425351716229</c:v>
                </c:pt>
                <c:pt idx="62">
                  <c:v>42321.230580015945</c:v>
                </c:pt>
                <c:pt idx="63">
                  <c:v>42970.697341491017</c:v>
                </c:pt>
                <c:pt idx="64">
                  <c:v>43698.680051951393</c:v>
                </c:pt>
                <c:pt idx="65">
                  <c:v>44527.307833203238</c:v>
                </c:pt>
                <c:pt idx="66">
                  <c:v>45449.390680995391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6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alpha!$A$33:$A$89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alpha!$H$33:$H$89</c:f>
              <c:numCache>
                <c:formatCode>General</c:formatCode>
                <c:ptCount val="57"/>
                <c:pt idx="0">
                  <c:v>0.65646183791307378</c:v>
                </c:pt>
                <c:pt idx="1">
                  <c:v>0.65341718232113843</c:v>
                </c:pt>
                <c:pt idx="2">
                  <c:v>0.64915752958542383</c:v>
                </c:pt>
                <c:pt idx="3">
                  <c:v>0.64802499252659951</c:v>
                </c:pt>
                <c:pt idx="4">
                  <c:v>0.64768022055651331</c:v>
                </c:pt>
                <c:pt idx="5">
                  <c:v>0.64100068462249526</c:v>
                </c:pt>
                <c:pt idx="6">
                  <c:v>0.64316464555569852</c:v>
                </c:pt>
                <c:pt idx="7">
                  <c:v>0.65346546710705244</c:v>
                </c:pt>
                <c:pt idx="8">
                  <c:v>0.65912491762502412</c:v>
                </c:pt>
                <c:pt idx="9">
                  <c:v>0.66934626301391764</c:v>
                </c:pt>
                <c:pt idx="10">
                  <c:v>0.67700760164314178</c:v>
                </c:pt>
                <c:pt idx="11">
                  <c:v>0.66691662417389042</c:v>
                </c:pt>
                <c:pt idx="12">
                  <c:v>0.66566405261137862</c:v>
                </c:pt>
                <c:pt idx="13">
                  <c:v>0.66210365041300301</c:v>
                </c:pt>
                <c:pt idx="14">
                  <c:v>0.66721773531768025</c:v>
                </c:pt>
                <c:pt idx="15">
                  <c:v>0.6511535630728239</c:v>
                </c:pt>
                <c:pt idx="16">
                  <c:v>0.64887743267157638</c:v>
                </c:pt>
                <c:pt idx="17">
                  <c:v>0.6484479484873884</c:v>
                </c:pt>
                <c:pt idx="18">
                  <c:v>0.64518927213550581</c:v>
                </c:pt>
                <c:pt idx="19">
                  <c:v>0.64353738185980092</c:v>
                </c:pt>
                <c:pt idx="20">
                  <c:v>0.64782308713945524</c:v>
                </c:pt>
                <c:pt idx="21">
                  <c:v>0.6344384697154748</c:v>
                </c:pt>
                <c:pt idx="22">
                  <c:v>0.63895160773493709</c:v>
                </c:pt>
                <c:pt idx="23">
                  <c:v>0.62382817727202888</c:v>
                </c:pt>
                <c:pt idx="24">
                  <c:v>0.61822595066636077</c:v>
                </c:pt>
                <c:pt idx="25">
                  <c:v>0.61716009196827626</c:v>
                </c:pt>
                <c:pt idx="26">
                  <c:v>0.62139351644558694</c:v>
                </c:pt>
                <c:pt idx="27">
                  <c:v>0.62990918917669092</c:v>
                </c:pt>
                <c:pt idx="28">
                  <c:v>0.63616920059846527</c:v>
                </c:pt>
                <c:pt idx="29">
                  <c:v>0.62776264697927153</c:v>
                </c:pt>
                <c:pt idx="30">
                  <c:v>0.63333873325432388</c:v>
                </c:pt>
                <c:pt idx="31">
                  <c:v>0.63556531284302964</c:v>
                </c:pt>
                <c:pt idx="32">
                  <c:v>0.63998714144532165</c:v>
                </c:pt>
                <c:pt idx="33">
                  <c:v>0.63350790983084659</c:v>
                </c:pt>
                <c:pt idx="34">
                  <c:v>0.62811417526641122</c:v>
                </c:pt>
                <c:pt idx="35">
                  <c:v>0.62806215211223149</c:v>
                </c:pt>
                <c:pt idx="36">
                  <c:v>0.62599410543958645</c:v>
                </c:pt>
                <c:pt idx="37">
                  <c:v>0.62823137156035924</c:v>
                </c:pt>
                <c:pt idx="38">
                  <c:v>0.642223750054701</c:v>
                </c:pt>
                <c:pt idx="39">
                  <c:v>0.64373732305522413</c:v>
                </c:pt>
                <c:pt idx="40">
                  <c:v>0.65451614363281907</c:v>
                </c:pt>
                <c:pt idx="41">
                  <c:v>0.65563394163931865</c:v>
                </c:pt>
                <c:pt idx="42">
                  <c:v>0.64697398341080747</c:v>
                </c:pt>
                <c:pt idx="43">
                  <c:v>0.63753629580493765</c:v>
                </c:pt>
                <c:pt idx="44">
                  <c:v>0.63333669444738627</c:v>
                </c:pt>
                <c:pt idx="45">
                  <c:v>0.62443539744970855</c:v>
                </c:pt>
                <c:pt idx="46">
                  <c:v>0.62688226481669784</c:v>
                </c:pt>
                <c:pt idx="47">
                  <c:v>0.62525360011627529</c:v>
                </c:pt>
                <c:pt idx="48">
                  <c:v>0.62666846743455817</c:v>
                </c:pt>
                <c:pt idx="49">
                  <c:v>0.61537275541673342</c:v>
                </c:pt>
                <c:pt idx="50">
                  <c:v>0.60680376159053062</c:v>
                </c:pt>
                <c:pt idx="51">
                  <c:v>0.60847890832407026</c:v>
                </c:pt>
                <c:pt idx="52">
                  <c:v>0.61250328219569872</c:v>
                </c:pt>
                <c:pt idx="53">
                  <c:v>0.60713540982555259</c:v>
                </c:pt>
                <c:pt idx="54">
                  <c:v>0.60836082299688687</c:v>
                </c:pt>
                <c:pt idx="55">
                  <c:v>0.611212987686229</c:v>
                </c:pt>
                <c:pt idx="56">
                  <c:v>0.6113380422167416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'gamma, beta'!$K$2:$K$58</c:f>
              <c:numCache>
                <c:formatCode>0.0000</c:formatCode>
                <c:ptCount val="57"/>
                <c:pt idx="0">
                  <c:v>0.39788233470560624</c:v>
                </c:pt>
                <c:pt idx="1">
                  <c:v>0.39661320215940438</c:v>
                </c:pt>
                <c:pt idx="2">
                  <c:v>0.39598266862122194</c:v>
                </c:pt>
                <c:pt idx="3">
                  <c:v>0.39605686186573075</c:v>
                </c:pt>
                <c:pt idx="4">
                  <c:v>0.3954060057286316</c:v>
                </c:pt>
                <c:pt idx="5">
                  <c:v>0.39391431316297176</c:v>
                </c:pt>
                <c:pt idx="6">
                  <c:v>0.39091538691690897</c:v>
                </c:pt>
                <c:pt idx="7">
                  <c:v>0.39058093087500001</c:v>
                </c:pt>
                <c:pt idx="8">
                  <c:v>0.38914558482328926</c:v>
                </c:pt>
                <c:pt idx="9">
                  <c:v>0.38902443373429901</c:v>
                </c:pt>
                <c:pt idx="10">
                  <c:v>0.38844111592793412</c:v>
                </c:pt>
                <c:pt idx="11">
                  <c:v>0.3858089495894016</c:v>
                </c:pt>
                <c:pt idx="12">
                  <c:v>0.3850799622600467</c:v>
                </c:pt>
                <c:pt idx="13">
                  <c:v>0.38224877258168644</c:v>
                </c:pt>
                <c:pt idx="14">
                  <c:v>0.37908251692884393</c:v>
                </c:pt>
                <c:pt idx="15">
                  <c:v>0.38289857776523412</c:v>
                </c:pt>
                <c:pt idx="16">
                  <c:v>0.37802514319781938</c:v>
                </c:pt>
                <c:pt idx="17">
                  <c:v>0.37325165833519047</c:v>
                </c:pt>
                <c:pt idx="18">
                  <c:v>0.36852849682541167</c:v>
                </c:pt>
                <c:pt idx="19">
                  <c:v>0.36581885053796126</c:v>
                </c:pt>
                <c:pt idx="20">
                  <c:v>0.36801791199736839</c:v>
                </c:pt>
                <c:pt idx="21">
                  <c:v>0.3643964457957668</c:v>
                </c:pt>
                <c:pt idx="22">
                  <c:v>0.36944849290916965</c:v>
                </c:pt>
                <c:pt idx="23">
                  <c:v>0.37116108861355462</c:v>
                </c:pt>
                <c:pt idx="24">
                  <c:v>0.36378090037522792</c:v>
                </c:pt>
                <c:pt idx="25">
                  <c:v>0.3649026698353548</c:v>
                </c:pt>
                <c:pt idx="26">
                  <c:v>0.36397404539879225</c:v>
                </c:pt>
                <c:pt idx="27">
                  <c:v>0.36507712206358472</c:v>
                </c:pt>
                <c:pt idx="28">
                  <c:v>0.36682526322812758</c:v>
                </c:pt>
                <c:pt idx="29">
                  <c:v>0.36921068875850754</c:v>
                </c:pt>
                <c:pt idx="30">
                  <c:v>0.37046932390987092</c:v>
                </c:pt>
                <c:pt idx="31">
                  <c:v>0.3715290510035848</c:v>
                </c:pt>
                <c:pt idx="32">
                  <c:v>0.372164626573389</c:v>
                </c:pt>
                <c:pt idx="33">
                  <c:v>0.37239256818282834</c:v>
                </c:pt>
                <c:pt idx="34">
                  <c:v>0.37103065027672083</c:v>
                </c:pt>
                <c:pt idx="35">
                  <c:v>0.37206460513704537</c:v>
                </c:pt>
                <c:pt idx="36">
                  <c:v>0.36909371243605543</c:v>
                </c:pt>
                <c:pt idx="37">
                  <c:v>0.36953941246119648</c:v>
                </c:pt>
                <c:pt idx="38">
                  <c:v>0.36849725119024224</c:v>
                </c:pt>
                <c:pt idx="39">
                  <c:v>0.36682935194825611</c:v>
                </c:pt>
                <c:pt idx="40">
                  <c:v>0.36437102855548342</c:v>
                </c:pt>
                <c:pt idx="41">
                  <c:v>0.36546917251663891</c:v>
                </c:pt>
                <c:pt idx="42">
                  <c:v>0.36610622065623938</c:v>
                </c:pt>
                <c:pt idx="43">
                  <c:v>0.36494137398834214</c:v>
                </c:pt>
                <c:pt idx="44">
                  <c:v>0.36260767215353973</c:v>
                </c:pt>
                <c:pt idx="45">
                  <c:v>0.36056003995845004</c:v>
                </c:pt>
                <c:pt idx="46">
                  <c:v>0.36076410490297817</c:v>
                </c:pt>
                <c:pt idx="47">
                  <c:v>0.36354443037652073</c:v>
                </c:pt>
                <c:pt idx="48">
                  <c:v>0.36703199194513425</c:v>
                </c:pt>
                <c:pt idx="49">
                  <c:v>0.37251972494474</c:v>
                </c:pt>
                <c:pt idx="50">
                  <c:v>0.37288707047872771</c:v>
                </c:pt>
                <c:pt idx="51">
                  <c:v>0.37405194831659783</c:v>
                </c:pt>
                <c:pt idx="52">
                  <c:v>0.37225912303255726</c:v>
                </c:pt>
                <c:pt idx="53">
                  <c:v>0.37114253564100669</c:v>
                </c:pt>
                <c:pt idx="54">
                  <c:v>0.37042777749271899</c:v>
                </c:pt>
                <c:pt idx="55">
                  <c:v>0.36977615880213915</c:v>
                </c:pt>
                <c:pt idx="56">
                  <c:v>0.37125417672324923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xVal>
          <c:yVal>
            <c:numRef>
              <c:f>'gamma, beta'!$O$3:$O$58</c:f>
              <c:numCache>
                <c:formatCode>General</c:formatCode>
                <c:ptCount val="56"/>
                <c:pt idx="0">
                  <c:v>0.94226510783172024</c:v>
                </c:pt>
                <c:pt idx="1">
                  <c:v>0.9628628648581955</c:v>
                </c:pt>
                <c:pt idx="2">
                  <c:v>0.95317423351031716</c:v>
                </c:pt>
                <c:pt idx="3">
                  <c:v>0.96478696198885205</c:v>
                </c:pt>
                <c:pt idx="4">
                  <c:v>0.95872362700926661</c:v>
                </c:pt>
                <c:pt idx="5">
                  <c:v>0.96149685646791982</c:v>
                </c:pt>
                <c:pt idx="6">
                  <c:v>0.9471337849333451</c:v>
                </c:pt>
                <c:pt idx="7">
                  <c:v>0.95759535122585437</c:v>
                </c:pt>
                <c:pt idx="8">
                  <c:v>0.94006599140531477</c:v>
                </c:pt>
                <c:pt idx="9">
                  <c:v>0.93492701775931519</c:v>
                </c:pt>
                <c:pt idx="10">
                  <c:v>0.93927190439821107</c:v>
                </c:pt>
                <c:pt idx="11">
                  <c:v>0.95288129865618898</c:v>
                </c:pt>
                <c:pt idx="12">
                  <c:v>0.95268574020570929</c:v>
                </c:pt>
                <c:pt idx="13">
                  <c:v>0.91951396880264624</c:v>
                </c:pt>
                <c:pt idx="14">
                  <c:v>0.94801457386615784</c:v>
                </c:pt>
                <c:pt idx="15">
                  <c:v>0.94572904617759068</c:v>
                </c:pt>
                <c:pt idx="16">
                  <c:v>0.93998902083779767</c:v>
                </c:pt>
                <c:pt idx="17">
                  <c:v>0.94869136584089653</c:v>
                </c:pt>
                <c:pt idx="18">
                  <c:v>0.94140243941566892</c:v>
                </c:pt>
                <c:pt idx="19">
                  <c:v>0.94153231467887633</c:v>
                </c:pt>
                <c:pt idx="20">
                  <c:v>0.93459832247258545</c:v>
                </c:pt>
                <c:pt idx="21">
                  <c:v>0.93777152878870818</c:v>
                </c:pt>
                <c:pt idx="22">
                  <c:v>0.96772429626336776</c:v>
                </c:pt>
                <c:pt idx="23">
                  <c:v>0.9524798891111248</c:v>
                </c:pt>
                <c:pt idx="24">
                  <c:v>0.97272431905389267</c:v>
                </c:pt>
                <c:pt idx="25">
                  <c:v>0.96019879255395968</c:v>
                </c:pt>
                <c:pt idx="26">
                  <c:v>0.95584682060095816</c:v>
                </c:pt>
                <c:pt idx="27">
                  <c:v>0.97008860569037658</c:v>
                </c:pt>
                <c:pt idx="28">
                  <c:v>0.95871568119554595</c:v>
                </c:pt>
                <c:pt idx="29">
                  <c:v>0.95206154809087939</c:v>
                </c:pt>
                <c:pt idx="30">
                  <c:v>0.94165734604344287</c:v>
                </c:pt>
                <c:pt idx="31">
                  <c:v>0.95725259471593416</c:v>
                </c:pt>
                <c:pt idx="32">
                  <c:v>0.94477300702555789</c:v>
                </c:pt>
                <c:pt idx="33">
                  <c:v>0.94767356249021384</c:v>
                </c:pt>
                <c:pt idx="34">
                  <c:v>0.94630157085330591</c:v>
                </c:pt>
                <c:pt idx="35">
                  <c:v>0.94964403353205429</c:v>
                </c:pt>
                <c:pt idx="36">
                  <c:v>0.95031480852768069</c:v>
                </c:pt>
                <c:pt idx="37">
                  <c:v>0.95166031335776702</c:v>
                </c:pt>
                <c:pt idx="38">
                  <c:v>0.95270921199477576</c:v>
                </c:pt>
                <c:pt idx="39">
                  <c:v>0.94984105553325449</c:v>
                </c:pt>
                <c:pt idx="40">
                  <c:v>0.94654399406578082</c:v>
                </c:pt>
                <c:pt idx="41">
                  <c:v>0.94295848674973703</c:v>
                </c:pt>
                <c:pt idx="42">
                  <c:v>0.94572879676141519</c:v>
                </c:pt>
                <c:pt idx="43">
                  <c:v>0.94413312199691013</c:v>
                </c:pt>
                <c:pt idx="44">
                  <c:v>0.94205704005840885</c:v>
                </c:pt>
                <c:pt idx="45">
                  <c:v>0.94412565094203471</c:v>
                </c:pt>
                <c:pt idx="46">
                  <c:v>0.95140464331710273</c:v>
                </c:pt>
                <c:pt idx="47">
                  <c:v>0.94271086869466514</c:v>
                </c:pt>
                <c:pt idx="48">
                  <c:v>0.94395128483131086</c:v>
                </c:pt>
                <c:pt idx="49">
                  <c:v>0.94368446367258485</c:v>
                </c:pt>
                <c:pt idx="50">
                  <c:v>0.94290082078244175</c:v>
                </c:pt>
                <c:pt idx="51">
                  <c:v>0.93985170055151468</c:v>
                </c:pt>
                <c:pt idx="52">
                  <c:v>0.93918483214812032</c:v>
                </c:pt>
                <c:pt idx="53">
                  <c:v>0.94674213533342733</c:v>
                </c:pt>
                <c:pt idx="54">
                  <c:v>0.94950346569509325</c:v>
                </c:pt>
                <c:pt idx="55">
                  <c:v>0.9495489750148175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'gamma, beta'!$R$2:$R$58</c:f>
              <c:numCache>
                <c:formatCode>General</c:formatCode>
                <c:ptCount val="57"/>
                <c:pt idx="0" formatCode="0.000000">
                  <c:v>0.3744706227916193</c:v>
                </c:pt>
                <c:pt idx="1">
                  <c:v>0.3744706227916193</c:v>
                </c:pt>
                <c:pt idx="2">
                  <c:v>0.3744706227916193</c:v>
                </c:pt>
                <c:pt idx="3">
                  <c:v>0.3744706227916193</c:v>
                </c:pt>
                <c:pt idx="4">
                  <c:v>0.3744706227916193</c:v>
                </c:pt>
                <c:pt idx="5">
                  <c:v>0.3744706227916193</c:v>
                </c:pt>
                <c:pt idx="6">
                  <c:v>0.3744706227916193</c:v>
                </c:pt>
                <c:pt idx="7">
                  <c:v>0.3744706227916193</c:v>
                </c:pt>
                <c:pt idx="8">
                  <c:v>0.3744706227916193</c:v>
                </c:pt>
                <c:pt idx="9">
                  <c:v>0.3744706227916193</c:v>
                </c:pt>
                <c:pt idx="10">
                  <c:v>0.3744706227916193</c:v>
                </c:pt>
                <c:pt idx="11">
                  <c:v>0.3744706227916193</c:v>
                </c:pt>
                <c:pt idx="12">
                  <c:v>0.3744706227916193</c:v>
                </c:pt>
                <c:pt idx="13">
                  <c:v>0.3744706227916193</c:v>
                </c:pt>
                <c:pt idx="14">
                  <c:v>0.3744706227916193</c:v>
                </c:pt>
                <c:pt idx="15">
                  <c:v>0.3744706227916193</c:v>
                </c:pt>
                <c:pt idx="16">
                  <c:v>0.3744706227916193</c:v>
                </c:pt>
                <c:pt idx="17">
                  <c:v>0.3744706227916193</c:v>
                </c:pt>
                <c:pt idx="18">
                  <c:v>0.3744706227916193</c:v>
                </c:pt>
                <c:pt idx="19">
                  <c:v>0.3744706227916193</c:v>
                </c:pt>
                <c:pt idx="20">
                  <c:v>0.3744706227916193</c:v>
                </c:pt>
                <c:pt idx="21">
                  <c:v>0.3744706227916193</c:v>
                </c:pt>
                <c:pt idx="22">
                  <c:v>0.3744706227916193</c:v>
                </c:pt>
                <c:pt idx="23">
                  <c:v>0.3744706227916193</c:v>
                </c:pt>
                <c:pt idx="24">
                  <c:v>0.3744706227916193</c:v>
                </c:pt>
                <c:pt idx="25">
                  <c:v>0.3744706227916193</c:v>
                </c:pt>
                <c:pt idx="26">
                  <c:v>0.3744706227916193</c:v>
                </c:pt>
                <c:pt idx="27">
                  <c:v>0.3744706227916193</c:v>
                </c:pt>
                <c:pt idx="28">
                  <c:v>0.3744706227916193</c:v>
                </c:pt>
                <c:pt idx="29">
                  <c:v>0.3744706227916193</c:v>
                </c:pt>
                <c:pt idx="30">
                  <c:v>0.3744706227916193</c:v>
                </c:pt>
                <c:pt idx="31">
                  <c:v>0.3744706227916193</c:v>
                </c:pt>
                <c:pt idx="32">
                  <c:v>0.3744706227916193</c:v>
                </c:pt>
                <c:pt idx="33">
                  <c:v>0.3744706227916193</c:v>
                </c:pt>
                <c:pt idx="34">
                  <c:v>0.3744706227916193</c:v>
                </c:pt>
                <c:pt idx="35">
                  <c:v>0.3744706227916193</c:v>
                </c:pt>
                <c:pt idx="36">
                  <c:v>0.3744706227916193</c:v>
                </c:pt>
                <c:pt idx="37">
                  <c:v>0.3744706227916193</c:v>
                </c:pt>
                <c:pt idx="38">
                  <c:v>0.3744706227916193</c:v>
                </c:pt>
                <c:pt idx="39">
                  <c:v>0.3744706227916193</c:v>
                </c:pt>
                <c:pt idx="40">
                  <c:v>0.3744706227916193</c:v>
                </c:pt>
                <c:pt idx="41">
                  <c:v>0.3744706227916193</c:v>
                </c:pt>
                <c:pt idx="42">
                  <c:v>0.3744706227916193</c:v>
                </c:pt>
                <c:pt idx="43">
                  <c:v>0.3744706227916193</c:v>
                </c:pt>
                <c:pt idx="44">
                  <c:v>0.3744706227916193</c:v>
                </c:pt>
                <c:pt idx="45">
                  <c:v>0.3744706227916193</c:v>
                </c:pt>
                <c:pt idx="46">
                  <c:v>0.3744706227916193</c:v>
                </c:pt>
                <c:pt idx="47">
                  <c:v>0.3744706227916193</c:v>
                </c:pt>
                <c:pt idx="48">
                  <c:v>0.3744706227916193</c:v>
                </c:pt>
                <c:pt idx="49">
                  <c:v>0.3744706227916193</c:v>
                </c:pt>
                <c:pt idx="50">
                  <c:v>0.3744706227916193</c:v>
                </c:pt>
                <c:pt idx="51">
                  <c:v>0.3744706227916193</c:v>
                </c:pt>
                <c:pt idx="52">
                  <c:v>0.3744706227916193</c:v>
                </c:pt>
                <c:pt idx="53">
                  <c:v>0.3744706227916193</c:v>
                </c:pt>
                <c:pt idx="54">
                  <c:v>0.3744706227916193</c:v>
                </c:pt>
                <c:pt idx="55">
                  <c:v>0.3744706227916193</c:v>
                </c:pt>
                <c:pt idx="56">
                  <c:v>0.3744706227916193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xVal>
          <c:yVal>
            <c:numRef>
              <c:f>'gamma, beta'!$S$3:$S$58</c:f>
              <c:numCache>
                <c:formatCode>General</c:formatCode>
                <c:ptCount val="56"/>
                <c:pt idx="0" formatCode="0.000000">
                  <c:v>0.9486037688996537</c:v>
                </c:pt>
                <c:pt idx="1">
                  <c:v>0.9486037688996537</c:v>
                </c:pt>
                <c:pt idx="2">
                  <c:v>0.9486037688996537</c:v>
                </c:pt>
                <c:pt idx="3">
                  <c:v>0.9486037688996537</c:v>
                </c:pt>
                <c:pt idx="4">
                  <c:v>0.9486037688996537</c:v>
                </c:pt>
                <c:pt idx="5">
                  <c:v>0.9486037688996537</c:v>
                </c:pt>
                <c:pt idx="6">
                  <c:v>0.9486037688996537</c:v>
                </c:pt>
                <c:pt idx="7">
                  <c:v>0.9486037688996537</c:v>
                </c:pt>
                <c:pt idx="8">
                  <c:v>0.9486037688996537</c:v>
                </c:pt>
                <c:pt idx="9">
                  <c:v>0.9486037688996537</c:v>
                </c:pt>
                <c:pt idx="10">
                  <c:v>0.9486037688996537</c:v>
                </c:pt>
                <c:pt idx="11">
                  <c:v>0.9486037688996537</c:v>
                </c:pt>
                <c:pt idx="12">
                  <c:v>0.9486037688996537</c:v>
                </c:pt>
                <c:pt idx="13">
                  <c:v>0.9486037688996537</c:v>
                </c:pt>
                <c:pt idx="14">
                  <c:v>0.9486037688996537</c:v>
                </c:pt>
                <c:pt idx="15">
                  <c:v>0.9486037688996537</c:v>
                </c:pt>
                <c:pt idx="16">
                  <c:v>0.9486037688996537</c:v>
                </c:pt>
                <c:pt idx="17">
                  <c:v>0.9486037688996537</c:v>
                </c:pt>
                <c:pt idx="18">
                  <c:v>0.9486037688996537</c:v>
                </c:pt>
                <c:pt idx="19">
                  <c:v>0.9486037688996537</c:v>
                </c:pt>
                <c:pt idx="20">
                  <c:v>0.9486037688996537</c:v>
                </c:pt>
                <c:pt idx="21">
                  <c:v>0.9486037688996537</c:v>
                </c:pt>
                <c:pt idx="22">
                  <c:v>0.9486037688996537</c:v>
                </c:pt>
                <c:pt idx="23">
                  <c:v>0.9486037688996537</c:v>
                </c:pt>
                <c:pt idx="24">
                  <c:v>0.9486037688996537</c:v>
                </c:pt>
                <c:pt idx="25">
                  <c:v>0.9486037688996537</c:v>
                </c:pt>
                <c:pt idx="26">
                  <c:v>0.9486037688996537</c:v>
                </c:pt>
                <c:pt idx="27">
                  <c:v>0.9486037688996537</c:v>
                </c:pt>
                <c:pt idx="28">
                  <c:v>0.9486037688996537</c:v>
                </c:pt>
                <c:pt idx="29">
                  <c:v>0.9486037688996537</c:v>
                </c:pt>
                <c:pt idx="30">
                  <c:v>0.9486037688996537</c:v>
                </c:pt>
                <c:pt idx="31">
                  <c:v>0.9486037688996537</c:v>
                </c:pt>
                <c:pt idx="32">
                  <c:v>0.9486037688996537</c:v>
                </c:pt>
                <c:pt idx="33">
                  <c:v>0.9486037688996537</c:v>
                </c:pt>
                <c:pt idx="34">
                  <c:v>0.9486037688996537</c:v>
                </c:pt>
                <c:pt idx="35">
                  <c:v>0.9486037688996537</c:v>
                </c:pt>
                <c:pt idx="36">
                  <c:v>0.9486037688996537</c:v>
                </c:pt>
                <c:pt idx="37">
                  <c:v>0.9486037688996537</c:v>
                </c:pt>
                <c:pt idx="38">
                  <c:v>0.9486037688996537</c:v>
                </c:pt>
                <c:pt idx="39">
                  <c:v>0.9486037688996537</c:v>
                </c:pt>
                <c:pt idx="40">
                  <c:v>0.9486037688996537</c:v>
                </c:pt>
                <c:pt idx="41">
                  <c:v>0.9486037688996537</c:v>
                </c:pt>
                <c:pt idx="42">
                  <c:v>0.9486037688996537</c:v>
                </c:pt>
                <c:pt idx="43">
                  <c:v>0.9486037688996537</c:v>
                </c:pt>
                <c:pt idx="44">
                  <c:v>0.9486037688996537</c:v>
                </c:pt>
                <c:pt idx="45">
                  <c:v>0.9486037688996537</c:v>
                </c:pt>
                <c:pt idx="46">
                  <c:v>0.9486037688996537</c:v>
                </c:pt>
                <c:pt idx="47">
                  <c:v>0.9486037688996537</c:v>
                </c:pt>
                <c:pt idx="48">
                  <c:v>0.9486037688996537</c:v>
                </c:pt>
                <c:pt idx="49">
                  <c:v>0.9486037688996537</c:v>
                </c:pt>
                <c:pt idx="50">
                  <c:v>0.9486037688996537</c:v>
                </c:pt>
                <c:pt idx="51">
                  <c:v>0.9486037688996537</c:v>
                </c:pt>
                <c:pt idx="52">
                  <c:v>0.9486037688996537</c:v>
                </c:pt>
                <c:pt idx="53">
                  <c:v>0.9486037688996537</c:v>
                </c:pt>
                <c:pt idx="54">
                  <c:v>0.9486037688996537</c:v>
                </c:pt>
                <c:pt idx="55">
                  <c:v>0.9486037688996537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'gamma, beta'!$T$2:$T$58</c:f>
              <c:numCache>
                <c:formatCode>General</c:formatCode>
                <c:ptCount val="57"/>
                <c:pt idx="0">
                  <c:v>0.63662091712923363</c:v>
                </c:pt>
                <c:pt idx="1">
                  <c:v>0.63662091712923363</c:v>
                </c:pt>
                <c:pt idx="2">
                  <c:v>0.63662091712923363</c:v>
                </c:pt>
                <c:pt idx="3">
                  <c:v>0.63662091712923363</c:v>
                </c:pt>
                <c:pt idx="4">
                  <c:v>0.63662091712923363</c:v>
                </c:pt>
                <c:pt idx="5">
                  <c:v>0.63662091712923363</c:v>
                </c:pt>
                <c:pt idx="6">
                  <c:v>0.63662091712923363</c:v>
                </c:pt>
                <c:pt idx="7">
                  <c:v>0.63662091712923363</c:v>
                </c:pt>
                <c:pt idx="8">
                  <c:v>0.63662091712923363</c:v>
                </c:pt>
                <c:pt idx="9">
                  <c:v>0.63662091712923363</c:v>
                </c:pt>
                <c:pt idx="10">
                  <c:v>0.63662091712923363</c:v>
                </c:pt>
                <c:pt idx="11">
                  <c:v>0.63662091712923363</c:v>
                </c:pt>
                <c:pt idx="12">
                  <c:v>0.63662091712923363</c:v>
                </c:pt>
                <c:pt idx="13">
                  <c:v>0.63662091712923363</c:v>
                </c:pt>
                <c:pt idx="14">
                  <c:v>0.63662091712923363</c:v>
                </c:pt>
                <c:pt idx="15">
                  <c:v>0.63662091712923363</c:v>
                </c:pt>
                <c:pt idx="16">
                  <c:v>0.63662091712923363</c:v>
                </c:pt>
                <c:pt idx="17">
                  <c:v>0.63662091712923363</c:v>
                </c:pt>
                <c:pt idx="18">
                  <c:v>0.63662091712923363</c:v>
                </c:pt>
                <c:pt idx="19">
                  <c:v>0.63662091712923363</c:v>
                </c:pt>
                <c:pt idx="20">
                  <c:v>0.63662091712923363</c:v>
                </c:pt>
                <c:pt idx="21">
                  <c:v>0.63662091712923363</c:v>
                </c:pt>
                <c:pt idx="22">
                  <c:v>0.63662091712923363</c:v>
                </c:pt>
                <c:pt idx="23">
                  <c:v>0.63662091712923363</c:v>
                </c:pt>
                <c:pt idx="24">
                  <c:v>0.63662091712923363</c:v>
                </c:pt>
                <c:pt idx="25">
                  <c:v>0.63662091712923363</c:v>
                </c:pt>
                <c:pt idx="26">
                  <c:v>0.63662091712923363</c:v>
                </c:pt>
                <c:pt idx="27">
                  <c:v>0.63662091712923363</c:v>
                </c:pt>
                <c:pt idx="28">
                  <c:v>0.63662091712923363</c:v>
                </c:pt>
                <c:pt idx="29">
                  <c:v>0.63662091712923363</c:v>
                </c:pt>
                <c:pt idx="30">
                  <c:v>0.63662091712923363</c:v>
                </c:pt>
                <c:pt idx="31">
                  <c:v>0.63662091712923363</c:v>
                </c:pt>
                <c:pt idx="32">
                  <c:v>0.63662091712923363</c:v>
                </c:pt>
                <c:pt idx="33">
                  <c:v>0.63662091712923363</c:v>
                </c:pt>
                <c:pt idx="34">
                  <c:v>0.63662091712923363</c:v>
                </c:pt>
                <c:pt idx="35">
                  <c:v>0.63662091712923363</c:v>
                </c:pt>
                <c:pt idx="36">
                  <c:v>0.63662091712923363</c:v>
                </c:pt>
                <c:pt idx="37">
                  <c:v>0.63662091712923363</c:v>
                </c:pt>
                <c:pt idx="38">
                  <c:v>0.63662091712923363</c:v>
                </c:pt>
                <c:pt idx="39">
                  <c:v>0.63662091712923363</c:v>
                </c:pt>
                <c:pt idx="40">
                  <c:v>0.63662091712923363</c:v>
                </c:pt>
                <c:pt idx="41">
                  <c:v>0.63662091712923363</c:v>
                </c:pt>
                <c:pt idx="42">
                  <c:v>0.63662091712923363</c:v>
                </c:pt>
                <c:pt idx="43">
                  <c:v>0.63662091712923363</c:v>
                </c:pt>
                <c:pt idx="44">
                  <c:v>0.63662091712923363</c:v>
                </c:pt>
                <c:pt idx="45">
                  <c:v>0.63662091712923363</c:v>
                </c:pt>
                <c:pt idx="46">
                  <c:v>0.63662091712923363</c:v>
                </c:pt>
                <c:pt idx="47">
                  <c:v>0.63662091712923363</c:v>
                </c:pt>
                <c:pt idx="48">
                  <c:v>0.63662091712923363</c:v>
                </c:pt>
                <c:pt idx="49">
                  <c:v>0.63662091712923363</c:v>
                </c:pt>
                <c:pt idx="50">
                  <c:v>0.63662091712923363</c:v>
                </c:pt>
                <c:pt idx="51">
                  <c:v>0.63662091712923363</c:v>
                </c:pt>
                <c:pt idx="52">
                  <c:v>0.63662091712923363</c:v>
                </c:pt>
                <c:pt idx="53">
                  <c:v>0.63662091712923363</c:v>
                </c:pt>
                <c:pt idx="54">
                  <c:v>0.63662091712923363</c:v>
                </c:pt>
                <c:pt idx="55">
                  <c:v>0.63662091712923363</c:v>
                </c:pt>
                <c:pt idx="56">
                  <c:v>0.63662091712923363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6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alpha!$A$2:$A$89</c:f>
              <c:numCache>
                <c:formatCode>General</c:formatCode>
                <c:ptCount val="88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</c:numCache>
            </c:numRef>
          </c:xVal>
          <c:yVal>
            <c:numRef>
              <c:f>alpha!$I$2:$I$89</c:f>
              <c:numCache>
                <c:formatCode>General</c:formatCode>
                <c:ptCount val="88"/>
                <c:pt idx="0">
                  <c:v>0.42061695442105618</c:v>
                </c:pt>
                <c:pt idx="1">
                  <c:v>0.39627588147276605</c:v>
                </c:pt>
                <c:pt idx="2">
                  <c:v>0.38645089251571652</c:v>
                </c:pt>
                <c:pt idx="3">
                  <c:v>0.36546006066734071</c:v>
                </c:pt>
                <c:pt idx="4">
                  <c:v>0.35570774282751472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0.36981677917068467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0.34620410122396728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0.37048266248475348</c:v>
                </c:pt>
                <c:pt idx="21">
                  <c:v>0.36964477505071791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0.34803113400752028</c:v>
                </c:pt>
                <c:pt idx="25">
                  <c:v>0.35345833446395136</c:v>
                </c:pt>
                <c:pt idx="26">
                  <c:v>0.36021512824846702</c:v>
                </c:pt>
                <c:pt idx="27">
                  <c:v>0.34351389944433797</c:v>
                </c:pt>
                <c:pt idx="28">
                  <c:v>0.34386554957310578</c:v>
                </c:pt>
                <c:pt idx="29">
                  <c:v>0.34758406850983714</c:v>
                </c:pt>
                <c:pt idx="30">
                  <c:v>0.35061273648135238</c:v>
                </c:pt>
                <c:pt idx="31">
                  <c:v>0.34353816208692622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0.35197500747340049</c:v>
                </c:pt>
                <c:pt idx="35">
                  <c:v>0.35231977944348669</c:v>
                </c:pt>
                <c:pt idx="36">
                  <c:v>0.35899931537750474</c:v>
                </c:pt>
                <c:pt idx="37">
                  <c:v>0.35683535444430148</c:v>
                </c:pt>
                <c:pt idx="38">
                  <c:v>0.34653453289294756</c:v>
                </c:pt>
                <c:pt idx="39">
                  <c:v>0.34087508237497588</c:v>
                </c:pt>
                <c:pt idx="40">
                  <c:v>0.33065373698608236</c:v>
                </c:pt>
                <c:pt idx="41">
                  <c:v>0.32299239835685822</c:v>
                </c:pt>
                <c:pt idx="42">
                  <c:v>0.33308337582610958</c:v>
                </c:pt>
                <c:pt idx="43">
                  <c:v>0.33433594738862138</c:v>
                </c:pt>
                <c:pt idx="44">
                  <c:v>0.33789634958699699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0.35112256732842362</c:v>
                </c:pt>
                <c:pt idx="48">
                  <c:v>0.3515520515126116</c:v>
                </c:pt>
                <c:pt idx="49">
                  <c:v>0.35481072786449419</c:v>
                </c:pt>
                <c:pt idx="50">
                  <c:v>0.35646261814019908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0.36104839226506291</c:v>
                </c:pt>
                <c:pt idx="54">
                  <c:v>0.37617182272797112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0.37009081082330908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0.36666126674567612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0.36649209016915341</c:v>
                </c:pt>
                <c:pt idx="65">
                  <c:v>0.37188582473358878</c:v>
                </c:pt>
                <c:pt idx="66">
                  <c:v>0.37193784788776851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0.35302601658919253</c:v>
                </c:pt>
                <c:pt idx="74">
                  <c:v>0.36246370419506235</c:v>
                </c:pt>
                <c:pt idx="75">
                  <c:v>0.36666330555261373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0.37474639988372471</c:v>
                </c:pt>
                <c:pt idx="79">
                  <c:v>0.37333153256544183</c:v>
                </c:pt>
                <c:pt idx="80">
                  <c:v>0.38462724458326658</c:v>
                </c:pt>
                <c:pt idx="81">
                  <c:v>0.39319623840946938</c:v>
                </c:pt>
                <c:pt idx="82">
                  <c:v>0.39152109167592974</c:v>
                </c:pt>
                <c:pt idx="83">
                  <c:v>0.38749671780430128</c:v>
                </c:pt>
                <c:pt idx="84">
                  <c:v>0.39286459017444741</c:v>
                </c:pt>
                <c:pt idx="85">
                  <c:v>0.39163917700311313</c:v>
                </c:pt>
                <c:pt idx="86">
                  <c:v>0.388787012313771</c:v>
                </c:pt>
                <c:pt idx="87">
                  <c:v>0.3886619577832584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alpha!$A$2:$A$89</c:f>
              <c:numCache>
                <c:formatCode>General</c:formatCode>
                <c:ptCount val="88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</c:numCache>
            </c:numRef>
          </c:xVal>
          <c:yVal>
            <c:numRef>
              <c:f>alpha!$J$2:$J$89</c:f>
              <c:numCache>
                <c:formatCode>General</c:formatCode>
                <c:ptCount val="88"/>
                <c:pt idx="0">
                  <c:v>0.36337908287076637</c:v>
                </c:pt>
                <c:pt idx="1">
                  <c:v>0.36337908287076637</c:v>
                </c:pt>
                <c:pt idx="2">
                  <c:v>0.36337908287076637</c:v>
                </c:pt>
                <c:pt idx="3">
                  <c:v>0.36337908287076637</c:v>
                </c:pt>
                <c:pt idx="4">
                  <c:v>0.36337908287076637</c:v>
                </c:pt>
                <c:pt idx="5">
                  <c:v>0.36337908287076637</c:v>
                </c:pt>
                <c:pt idx="6">
                  <c:v>0.36337908287076637</c:v>
                </c:pt>
                <c:pt idx="7">
                  <c:v>0.36337908287076637</c:v>
                </c:pt>
                <c:pt idx="8">
                  <c:v>0.36337908287076637</c:v>
                </c:pt>
                <c:pt idx="9">
                  <c:v>0.36337908287076637</c:v>
                </c:pt>
                <c:pt idx="10">
                  <c:v>0.36337908287076637</c:v>
                </c:pt>
                <c:pt idx="11">
                  <c:v>0.36337908287076637</c:v>
                </c:pt>
                <c:pt idx="12">
                  <c:v>0.36337908287076637</c:v>
                </c:pt>
                <c:pt idx="13">
                  <c:v>0.36337908287076637</c:v>
                </c:pt>
                <c:pt idx="14">
                  <c:v>0.36337908287076637</c:v>
                </c:pt>
                <c:pt idx="15">
                  <c:v>0.36337908287076637</c:v>
                </c:pt>
                <c:pt idx="16">
                  <c:v>0.36337908287076637</c:v>
                </c:pt>
                <c:pt idx="17">
                  <c:v>0.36337908287076637</c:v>
                </c:pt>
                <c:pt idx="18">
                  <c:v>0.36337908287076637</c:v>
                </c:pt>
                <c:pt idx="19">
                  <c:v>0.36337908287076637</c:v>
                </c:pt>
                <c:pt idx="20">
                  <c:v>0.36337908287076637</c:v>
                </c:pt>
                <c:pt idx="21">
                  <c:v>0.36337908287076637</c:v>
                </c:pt>
                <c:pt idx="22">
                  <c:v>0.36337908287076637</c:v>
                </c:pt>
                <c:pt idx="23">
                  <c:v>0.36337908287076637</c:v>
                </c:pt>
                <c:pt idx="24">
                  <c:v>0.36337908287076637</c:v>
                </c:pt>
                <c:pt idx="25">
                  <c:v>0.36337908287076637</c:v>
                </c:pt>
                <c:pt idx="26">
                  <c:v>0.36337908287076637</c:v>
                </c:pt>
                <c:pt idx="27">
                  <c:v>0.36337908287076637</c:v>
                </c:pt>
                <c:pt idx="28">
                  <c:v>0.36337908287076637</c:v>
                </c:pt>
                <c:pt idx="29">
                  <c:v>0.36337908287076637</c:v>
                </c:pt>
                <c:pt idx="30">
                  <c:v>0.36337908287076637</c:v>
                </c:pt>
                <c:pt idx="31">
                  <c:v>0.36337908287076637</c:v>
                </c:pt>
                <c:pt idx="32">
                  <c:v>0.36337908287076637</c:v>
                </c:pt>
                <c:pt idx="33">
                  <c:v>0.36337908287076637</c:v>
                </c:pt>
                <c:pt idx="34">
                  <c:v>0.36337908287076637</c:v>
                </c:pt>
                <c:pt idx="35">
                  <c:v>0.36337908287076637</c:v>
                </c:pt>
                <c:pt idx="36">
                  <c:v>0.36337908287076637</c:v>
                </c:pt>
                <c:pt idx="37">
                  <c:v>0.36337908287076637</c:v>
                </c:pt>
                <c:pt idx="38">
                  <c:v>0.36337908287076637</c:v>
                </c:pt>
                <c:pt idx="39">
                  <c:v>0.36337908287076637</c:v>
                </c:pt>
                <c:pt idx="40">
                  <c:v>0.36337908287076637</c:v>
                </c:pt>
                <c:pt idx="41">
                  <c:v>0.36337908287076637</c:v>
                </c:pt>
                <c:pt idx="42">
                  <c:v>0.36337908287076637</c:v>
                </c:pt>
                <c:pt idx="43">
                  <c:v>0.36337908287076637</c:v>
                </c:pt>
                <c:pt idx="44">
                  <c:v>0.36337908287076637</c:v>
                </c:pt>
                <c:pt idx="45">
                  <c:v>0.36337908287076637</c:v>
                </c:pt>
                <c:pt idx="46">
                  <c:v>0.36337908287076637</c:v>
                </c:pt>
                <c:pt idx="47">
                  <c:v>0.36337908287076637</c:v>
                </c:pt>
                <c:pt idx="48">
                  <c:v>0.36337908287076637</c:v>
                </c:pt>
                <c:pt idx="49">
                  <c:v>0.36337908287076637</c:v>
                </c:pt>
                <c:pt idx="50">
                  <c:v>0.36337908287076637</c:v>
                </c:pt>
                <c:pt idx="51">
                  <c:v>0.36337908287076637</c:v>
                </c:pt>
                <c:pt idx="52">
                  <c:v>0.36337908287076637</c:v>
                </c:pt>
                <c:pt idx="53">
                  <c:v>0.36337908287076637</c:v>
                </c:pt>
                <c:pt idx="54">
                  <c:v>0.36337908287076637</c:v>
                </c:pt>
                <c:pt idx="55">
                  <c:v>0.36337908287076637</c:v>
                </c:pt>
                <c:pt idx="56">
                  <c:v>0.36337908287076637</c:v>
                </c:pt>
                <c:pt idx="57">
                  <c:v>0.36337908287076637</c:v>
                </c:pt>
                <c:pt idx="58">
                  <c:v>0.36337908287076637</c:v>
                </c:pt>
                <c:pt idx="59">
                  <c:v>0.36337908287076637</c:v>
                </c:pt>
                <c:pt idx="60">
                  <c:v>0.36337908287076637</c:v>
                </c:pt>
                <c:pt idx="61">
                  <c:v>0.36337908287076637</c:v>
                </c:pt>
                <c:pt idx="62">
                  <c:v>0.36337908287076637</c:v>
                </c:pt>
                <c:pt idx="63">
                  <c:v>0.36337908287076637</c:v>
                </c:pt>
                <c:pt idx="64">
                  <c:v>0.36337908287076637</c:v>
                </c:pt>
                <c:pt idx="65">
                  <c:v>0.36337908287076637</c:v>
                </c:pt>
                <c:pt idx="66">
                  <c:v>0.36337908287076637</c:v>
                </c:pt>
                <c:pt idx="67">
                  <c:v>0.36337908287076637</c:v>
                </c:pt>
                <c:pt idx="68">
                  <c:v>0.36337908287076637</c:v>
                </c:pt>
                <c:pt idx="69">
                  <c:v>0.36337908287076637</c:v>
                </c:pt>
                <c:pt idx="70">
                  <c:v>0.36337908287076637</c:v>
                </c:pt>
                <c:pt idx="71">
                  <c:v>0.36337908287076637</c:v>
                </c:pt>
                <c:pt idx="72">
                  <c:v>0.36337908287076637</c:v>
                </c:pt>
                <c:pt idx="73">
                  <c:v>0.36337908287076637</c:v>
                </c:pt>
                <c:pt idx="74">
                  <c:v>0.36337908287076637</c:v>
                </c:pt>
                <c:pt idx="75">
                  <c:v>0.36337908287076637</c:v>
                </c:pt>
                <c:pt idx="76">
                  <c:v>0.36337908287076637</c:v>
                </c:pt>
                <c:pt idx="77">
                  <c:v>0.36337908287076637</c:v>
                </c:pt>
                <c:pt idx="78">
                  <c:v>0.36337908287076637</c:v>
                </c:pt>
                <c:pt idx="79">
                  <c:v>0.36337908287076637</c:v>
                </c:pt>
                <c:pt idx="80">
                  <c:v>0.36337908287076637</c:v>
                </c:pt>
                <c:pt idx="81">
                  <c:v>0.36337908287076637</c:v>
                </c:pt>
                <c:pt idx="82">
                  <c:v>0.36337908287076637</c:v>
                </c:pt>
                <c:pt idx="83">
                  <c:v>0.36337908287076637</c:v>
                </c:pt>
                <c:pt idx="84">
                  <c:v>0.36337908287076637</c:v>
                </c:pt>
                <c:pt idx="85">
                  <c:v>0.36337908287076637</c:v>
                </c:pt>
                <c:pt idx="86">
                  <c:v>0.36337908287076637</c:v>
                </c:pt>
                <c:pt idx="87">
                  <c:v>0.36337908287076637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6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1651729432466369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accounting'!$I$3:$I$59</c:f>
              <c:numCache>
                <c:formatCode>General</c:formatCode>
                <c:ptCount val="57"/>
                <c:pt idx="0">
                  <c:v>100</c:v>
                </c:pt>
                <c:pt idx="1">
                  <c:v>101.17971353313084</c:v>
                </c:pt>
                <c:pt idx="2">
                  <c:v>105.75394266266454</c:v>
                </c:pt>
                <c:pt idx="3">
                  <c:v>108.58303356489904</c:v>
                </c:pt>
                <c:pt idx="4">
                  <c:v>112.94211586361773</c:v>
                </c:pt>
                <c:pt idx="5">
                  <c:v>118.39503274944279</c:v>
                </c:pt>
                <c:pt idx="6">
                  <c:v>124.34454177674897</c:v>
                </c:pt>
                <c:pt idx="7">
                  <c:v>125.90102219024071</c:v>
                </c:pt>
                <c:pt idx="8">
                  <c:v>130.21043103847171</c:v>
                </c:pt>
                <c:pt idx="9">
                  <c:v>132.32779846809132</c:v>
                </c:pt>
                <c:pt idx="10">
                  <c:v>130.29650175164335</c:v>
                </c:pt>
                <c:pt idx="11">
                  <c:v>131.88272175162618</c:v>
                </c:pt>
                <c:pt idx="12">
                  <c:v>136.30364919809514</c:v>
                </c:pt>
                <c:pt idx="13">
                  <c:v>141.54550875615061</c:v>
                </c:pt>
                <c:pt idx="14">
                  <c:v>138.45057056033772</c:v>
                </c:pt>
                <c:pt idx="15">
                  <c:v>135.74490842665355</c:v>
                </c:pt>
                <c:pt idx="16">
                  <c:v>141.04915822494451</c:v>
                </c:pt>
                <c:pt idx="17">
                  <c:v>145.322418085777</c:v>
                </c:pt>
                <c:pt idx="18">
                  <c:v>151.00846236916504</c:v>
                </c:pt>
                <c:pt idx="19">
                  <c:v>153.4021660557226</c:v>
                </c:pt>
                <c:pt idx="20">
                  <c:v>151.02611481522567</c:v>
                </c:pt>
                <c:pt idx="21">
                  <c:v>152.98016468582526</c:v>
                </c:pt>
                <c:pt idx="22">
                  <c:v>148.29841992864937</c:v>
                </c:pt>
                <c:pt idx="23">
                  <c:v>153.52768493842404</c:v>
                </c:pt>
                <c:pt idx="24">
                  <c:v>163.12162292384545</c:v>
                </c:pt>
                <c:pt idx="25">
                  <c:v>168.4976747273852</c:v>
                </c:pt>
                <c:pt idx="26">
                  <c:v>173.08055229164407</c:v>
                </c:pt>
                <c:pt idx="27">
                  <c:v>177.78748797000964</c:v>
                </c:pt>
                <c:pt idx="28">
                  <c:v>183.92680570797773</c:v>
                </c:pt>
                <c:pt idx="29">
                  <c:v>189.24608132693166</c:v>
                </c:pt>
                <c:pt idx="30">
                  <c:v>191.02214463879722</c:v>
                </c:pt>
                <c:pt idx="31">
                  <c:v>188.83241229772426</c:v>
                </c:pt>
                <c:pt idx="32">
                  <c:v>193.24518124900783</c:v>
                </c:pt>
                <c:pt idx="33">
                  <c:v>196.20401827519231</c:v>
                </c:pt>
                <c:pt idx="34">
                  <c:v>201.70828334201451</c:v>
                </c:pt>
                <c:pt idx="35">
                  <c:v>204.60996130779486</c:v>
                </c:pt>
                <c:pt idx="36">
                  <c:v>209.84613920617878</c:v>
                </c:pt>
                <c:pt idx="37">
                  <c:v>216.27571363460393</c:v>
                </c:pt>
                <c:pt idx="38">
                  <c:v>222.71848991913808</c:v>
                </c:pt>
                <c:pt idx="39">
                  <c:v>229.85851101369579</c:v>
                </c:pt>
                <c:pt idx="40">
                  <c:v>235.98542717890521</c:v>
                </c:pt>
                <c:pt idx="41">
                  <c:v>235.24220574887863</c:v>
                </c:pt>
                <c:pt idx="42">
                  <c:v>236.67842836771763</c:v>
                </c:pt>
                <c:pt idx="43">
                  <c:v>240.72365551644981</c:v>
                </c:pt>
                <c:pt idx="44">
                  <c:v>246.92881998812021</c:v>
                </c:pt>
                <c:pt idx="45">
                  <c:v>252.1278984547267</c:v>
                </c:pt>
                <c:pt idx="46">
                  <c:v>256.36994536719328</c:v>
                </c:pt>
                <c:pt idx="47">
                  <c:v>258.29872908338126</c:v>
                </c:pt>
                <c:pt idx="48">
                  <c:v>254.94525606168489</c:v>
                </c:pt>
                <c:pt idx="49">
                  <c:v>245.69506707361577</c:v>
                </c:pt>
                <c:pt idx="50">
                  <c:v>250.0423091197386</c:v>
                </c:pt>
                <c:pt idx="51">
                  <c:v>252.48761366316828</c:v>
                </c:pt>
                <c:pt idx="52">
                  <c:v>256.5926771536964</c:v>
                </c:pt>
                <c:pt idx="53">
                  <c:v>259.61199327479943</c:v>
                </c:pt>
                <c:pt idx="54">
                  <c:v>264.99264058978275</c:v>
                </c:pt>
                <c:pt idx="55">
                  <c:v>271.43923346567698</c:v>
                </c:pt>
                <c:pt idx="56">
                  <c:v>274.42658642956405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accounting'!$J$3:$J$59</c:f>
              <c:numCache>
                <c:formatCode>General</c:formatCode>
                <c:ptCount val="57"/>
                <c:pt idx="0">
                  <c:v>100</c:v>
                </c:pt>
                <c:pt idx="1">
                  <c:v>102.2998719540507</c:v>
                </c:pt>
                <c:pt idx="2">
                  <c:v>107.46232352103394</c:v>
                </c:pt>
                <c:pt idx="3">
                  <c:v>111.16236424520949</c:v>
                </c:pt>
                <c:pt idx="4">
                  <c:v>116.42381666471763</c:v>
                </c:pt>
                <c:pt idx="5">
                  <c:v>121.57036607954316</c:v>
                </c:pt>
                <c:pt idx="6">
                  <c:v>125.7367789628981</c:v>
                </c:pt>
                <c:pt idx="7">
                  <c:v>125.91788856236374</c:v>
                </c:pt>
                <c:pt idx="8">
                  <c:v>130.07558737255545</c:v>
                </c:pt>
                <c:pt idx="9">
                  <c:v>129.87294581686444</c:v>
                </c:pt>
                <c:pt idx="10">
                  <c:v>129.41968246903431</c:v>
                </c:pt>
                <c:pt idx="11">
                  <c:v>134.415307052033</c:v>
                </c:pt>
                <c:pt idx="12">
                  <c:v>139.03200926683667</c:v>
                </c:pt>
                <c:pt idx="13">
                  <c:v>142.60160040126706</c:v>
                </c:pt>
                <c:pt idx="14">
                  <c:v>137.72484399799694</c:v>
                </c:pt>
                <c:pt idx="15">
                  <c:v>138.13897079021092</c:v>
                </c:pt>
                <c:pt idx="16">
                  <c:v>144.21815161555517</c:v>
                </c:pt>
                <c:pt idx="17">
                  <c:v>147.00415007415063</c:v>
                </c:pt>
                <c:pt idx="18">
                  <c:v>149.66103815464697</c:v>
                </c:pt>
                <c:pt idx="19">
                  <c:v>148.84534025061643</c:v>
                </c:pt>
                <c:pt idx="20">
                  <c:v>145.07165388173405</c:v>
                </c:pt>
                <c:pt idx="21">
                  <c:v>147.08586298972855</c:v>
                </c:pt>
                <c:pt idx="22">
                  <c:v>142.66203810155415</c:v>
                </c:pt>
                <c:pt idx="23">
                  <c:v>148.65817981701045</c:v>
                </c:pt>
                <c:pt idx="24">
                  <c:v>156.11812194420028</c:v>
                </c:pt>
                <c:pt idx="25">
                  <c:v>160.13608458616238</c:v>
                </c:pt>
                <c:pt idx="26">
                  <c:v>163.85428992920274</c:v>
                </c:pt>
                <c:pt idx="27">
                  <c:v>164.5560235145204</c:v>
                </c:pt>
                <c:pt idx="28">
                  <c:v>167.6450144806831</c:v>
                </c:pt>
                <c:pt idx="29">
                  <c:v>169.65032658200073</c:v>
                </c:pt>
                <c:pt idx="30">
                  <c:v>170.4326395427029</c:v>
                </c:pt>
                <c:pt idx="31">
                  <c:v>170.76908515633485</c:v>
                </c:pt>
                <c:pt idx="32">
                  <c:v>177.97360501774406</c:v>
                </c:pt>
                <c:pt idx="33">
                  <c:v>179.92937407446712</c:v>
                </c:pt>
                <c:pt idx="34">
                  <c:v>184.30134193410467</c:v>
                </c:pt>
                <c:pt idx="35">
                  <c:v>184.80113921039552</c:v>
                </c:pt>
                <c:pt idx="36">
                  <c:v>190.73607328434633</c:v>
                </c:pt>
                <c:pt idx="37">
                  <c:v>195.30385002432675</c:v>
                </c:pt>
                <c:pt idx="38">
                  <c:v>200.54598398223837</c:v>
                </c:pt>
                <c:pt idx="39">
                  <c:v>207.50958373927526</c:v>
                </c:pt>
                <c:pt idx="40">
                  <c:v>212.83997541151524</c:v>
                </c:pt>
                <c:pt idx="41">
                  <c:v>214.03556484742489</c:v>
                </c:pt>
                <c:pt idx="42">
                  <c:v>218.32735451275801</c:v>
                </c:pt>
                <c:pt idx="43">
                  <c:v>224.9669077603821</c:v>
                </c:pt>
                <c:pt idx="44">
                  <c:v>231.91088861715437</c:v>
                </c:pt>
                <c:pt idx="45">
                  <c:v>236.52655913335664</c:v>
                </c:pt>
                <c:pt idx="46">
                  <c:v>237.13364223696601</c:v>
                </c:pt>
                <c:pt idx="47">
                  <c:v>237.03480758252579</c:v>
                </c:pt>
                <c:pt idx="48">
                  <c:v>234.71457944414186</c:v>
                </c:pt>
                <c:pt idx="49">
                  <c:v>233.72349853634606</c:v>
                </c:pt>
                <c:pt idx="50">
                  <c:v>242.58912641355215</c:v>
                </c:pt>
                <c:pt idx="51">
                  <c:v>243.74635166417113</c:v>
                </c:pt>
                <c:pt idx="52">
                  <c:v>245.87699717874636</c:v>
                </c:pt>
                <c:pt idx="53">
                  <c:v>246.6334160726077</c:v>
                </c:pt>
                <c:pt idx="54">
                  <c:v>249.53295172656831</c:v>
                </c:pt>
                <c:pt idx="55">
                  <c:v>253.12882273863181</c:v>
                </c:pt>
                <c:pt idx="56">
                  <c:v>253.1135964396654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accounting'!$K$3:$K$59</c:f>
              <c:numCache>
                <c:formatCode>General</c:formatCode>
                <c:ptCount val="57"/>
                <c:pt idx="0">
                  <c:v>100</c:v>
                </c:pt>
                <c:pt idx="1">
                  <c:v>100.56662383524817</c:v>
                </c:pt>
                <c:pt idx="2">
                  <c:v>99.115935780990156</c:v>
                </c:pt>
                <c:pt idx="3">
                  <c:v>98.885573286059554</c:v>
                </c:pt>
                <c:pt idx="4">
                  <c:v>97.934687719794255</c:v>
                </c:pt>
                <c:pt idx="5">
                  <c:v>96.693416402146468</c:v>
                </c:pt>
                <c:pt idx="6">
                  <c:v>95.701533635604434</c:v>
                </c:pt>
                <c:pt idx="7">
                  <c:v>96.919241105007274</c:v>
                </c:pt>
                <c:pt idx="8">
                  <c:v>96.642477627771839</c:v>
                </c:pt>
                <c:pt idx="9">
                  <c:v>97.260521885055255</c:v>
                </c:pt>
                <c:pt idx="10">
                  <c:v>99.432793593895354</c:v>
                </c:pt>
                <c:pt idx="11">
                  <c:v>99.3712420693832</c:v>
                </c:pt>
                <c:pt idx="12">
                  <c:v>98.361779314031068</c:v>
                </c:pt>
                <c:pt idx="13">
                  <c:v>97.393308507814368</c:v>
                </c:pt>
                <c:pt idx="14">
                  <c:v>100.0649769915191</c:v>
                </c:pt>
                <c:pt idx="15">
                  <c:v>102.22162719746355</c:v>
                </c:pt>
                <c:pt idx="16">
                  <c:v>100.52437027426318</c:v>
                </c:pt>
                <c:pt idx="17">
                  <c:v>99.787964778396244</c:v>
                </c:pt>
                <c:pt idx="18">
                  <c:v>98.933829361410218</c:v>
                </c:pt>
                <c:pt idx="19">
                  <c:v>99.742714805969413</c:v>
                </c:pt>
                <c:pt idx="20">
                  <c:v>102.49673761758058</c:v>
                </c:pt>
                <c:pt idx="21">
                  <c:v>102.99523718620351</c:v>
                </c:pt>
                <c:pt idx="22">
                  <c:v>106.35622236372025</c:v>
                </c:pt>
                <c:pt idx="23">
                  <c:v>105.0982099419539</c:v>
                </c:pt>
                <c:pt idx="24">
                  <c:v>102.52614070272017</c:v>
                </c:pt>
                <c:pt idx="25">
                  <c:v>102.48144479396539</c:v>
                </c:pt>
                <c:pt idx="26">
                  <c:v>102.64862049878225</c:v>
                </c:pt>
                <c:pt idx="27">
                  <c:v>102.73006205141373</c:v>
                </c:pt>
                <c:pt idx="28">
                  <c:v>102.35589303643174</c:v>
                </c:pt>
                <c:pt idx="29">
                  <c:v>102.13787755435158</c:v>
                </c:pt>
                <c:pt idx="30">
                  <c:v>102.87278853563504</c:v>
                </c:pt>
                <c:pt idx="31">
                  <c:v>104.50746852444719</c:v>
                </c:pt>
                <c:pt idx="32">
                  <c:v>103.59499585499432</c:v>
                </c:pt>
                <c:pt idx="33">
                  <c:v>103.21017297531971</c:v>
                </c:pt>
                <c:pt idx="34">
                  <c:v>102.19232524286402</c:v>
                </c:pt>
                <c:pt idx="35">
                  <c:v>102.19416418219565</c:v>
                </c:pt>
                <c:pt idx="36">
                  <c:v>101.58732573049087</c:v>
                </c:pt>
                <c:pt idx="37">
                  <c:v>100.74245427630642</c:v>
                </c:pt>
                <c:pt idx="38">
                  <c:v>100.15494506098244</c:v>
                </c:pt>
                <c:pt idx="39">
                  <c:v>99.5995216112116</c:v>
                </c:pt>
                <c:pt idx="40">
                  <c:v>99.521538740640509</c:v>
                </c:pt>
                <c:pt idx="41">
                  <c:v>101.24791692764042</c:v>
                </c:pt>
                <c:pt idx="42">
                  <c:v>102.03961821741348</c:v>
                </c:pt>
                <c:pt idx="43">
                  <c:v>102.08340313369433</c:v>
                </c:pt>
                <c:pt idx="44">
                  <c:v>101.59074116997124</c:v>
                </c:pt>
                <c:pt idx="45">
                  <c:v>101.57647552261835</c:v>
                </c:pt>
                <c:pt idx="46">
                  <c:v>102.09890176598671</c:v>
                </c:pt>
                <c:pt idx="47">
                  <c:v>103.11234769624721</c:v>
                </c:pt>
                <c:pt idx="48">
                  <c:v>105.05712233156773</c:v>
                </c:pt>
                <c:pt idx="49">
                  <c:v>108.0793174622612</c:v>
                </c:pt>
                <c:pt idx="50">
                  <c:v>106.9481338151577</c:v>
                </c:pt>
                <c:pt idx="51">
                  <c:v>106.63918913152885</c:v>
                </c:pt>
                <c:pt idx="52">
                  <c:v>106.01371051186732</c:v>
                </c:pt>
                <c:pt idx="53">
                  <c:v>105.92944193264641</c:v>
                </c:pt>
                <c:pt idx="54">
                  <c:v>105.41337411345926</c:v>
                </c:pt>
                <c:pt idx="55">
                  <c:v>104.84812993283809</c:v>
                </c:pt>
                <c:pt idx="56">
                  <c:v>105.19309260265702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accounting'!$L$3:$L$59</c:f>
              <c:numCache>
                <c:formatCode>General</c:formatCode>
                <c:ptCount val="57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103.58143549148382</c:v>
                </c:pt>
                <c:pt idx="9">
                  <c:v>104.76007488130475</c:v>
                </c:pt>
                <c:pt idx="10">
                  <c:v>101.25180745980005</c:v>
                </c:pt>
                <c:pt idx="11">
                  <c:v>98.736665138776473</c:v>
                </c:pt>
                <c:pt idx="12">
                  <c:v>99.670424446449815</c:v>
                </c:pt>
                <c:pt idx="13">
                  <c:v>101.91604803843724</c:v>
                </c:pt>
                <c:pt idx="14">
                  <c:v>100.46166250358088</c:v>
                </c:pt>
                <c:pt idx="15">
                  <c:v>96.131239707970877</c:v>
                </c:pt>
                <c:pt idx="16">
                  <c:v>97.292466247254623</c:v>
                </c:pt>
                <c:pt idx="17">
                  <c:v>99.066051853603696</c:v>
                </c:pt>
                <c:pt idx="18">
                  <c:v>101.98767999686864</c:v>
                </c:pt>
                <c:pt idx="19">
                  <c:v>103.32729592518024</c:v>
                </c:pt>
                <c:pt idx="20">
                  <c:v>101.56859516139522</c:v>
                </c:pt>
                <c:pt idx="21">
                  <c:v>100.98271644689105</c:v>
                </c:pt>
                <c:pt idx="22">
                  <c:v>97.738393479917463</c:v>
                </c:pt>
                <c:pt idx="23">
                  <c:v>98.265840043296322</c:v>
                </c:pt>
                <c:pt idx="24">
                  <c:v>101.91159659895028</c:v>
                </c:pt>
                <c:pt idx="25">
                  <c:v>102.67376008361235</c:v>
                </c:pt>
                <c:pt idx="26">
                  <c:v>102.90520420675824</c:v>
                </c:pt>
                <c:pt idx="27">
                  <c:v>105.16951208814424</c:v>
                </c:pt>
                <c:pt idx="28">
                  <c:v>107.18685639074461</c:v>
                </c:pt>
                <c:pt idx="29">
                  <c:v>109.21577365313159</c:v>
                </c:pt>
                <c:pt idx="30">
                  <c:v>108.95080270450408</c:v>
                </c:pt>
                <c:pt idx="31">
                  <c:v>105.80835473521159</c:v>
                </c:pt>
                <c:pt idx="32">
                  <c:v>104.81279402537515</c:v>
                </c:pt>
                <c:pt idx="33">
                  <c:v>105.65336227687891</c:v>
                </c:pt>
                <c:pt idx="34">
                  <c:v>107.09691351864696</c:v>
                </c:pt>
                <c:pt idx="35">
                  <c:v>108.3417966032376</c:v>
                </c:pt>
                <c:pt idx="36">
                  <c:v>108.30004027631585</c:v>
                </c:pt>
                <c:pt idx="37">
                  <c:v>109.92194951994662</c:v>
                </c:pt>
                <c:pt idx="38">
                  <c:v>110.88426109471294</c:v>
                </c:pt>
                <c:pt idx="39">
                  <c:v>111.21546382483763</c:v>
                </c:pt>
                <c:pt idx="40">
                  <c:v>111.40762154288679</c:v>
                </c:pt>
                <c:pt idx="41">
                  <c:v>108.55334311779134</c:v>
                </c:pt>
                <c:pt idx="42">
                  <c:v>106.23844351681899</c:v>
                </c:pt>
                <c:pt idx="43">
                  <c:v>104.82020176334923</c:v>
                </c:pt>
                <c:pt idx="44">
                  <c:v>104.80850162991675</c:v>
                </c:pt>
                <c:pt idx="45">
                  <c:v>104.94164079409738</c:v>
                </c:pt>
                <c:pt idx="46">
                  <c:v>105.88949287193338</c:v>
                </c:pt>
                <c:pt idx="47">
                  <c:v>105.68162173860696</c:v>
                </c:pt>
                <c:pt idx="48">
                  <c:v>103.39067426256608</c:v>
                </c:pt>
                <c:pt idx="49">
                  <c:v>97.263851988931222</c:v>
                </c:pt>
                <c:pt idx="50">
                  <c:v>96.376013814035161</c:v>
                </c:pt>
                <c:pt idx="51">
                  <c:v>97.137096867647983</c:v>
                </c:pt>
                <c:pt idx="52">
                  <c:v>98.438349236995833</c:v>
                </c:pt>
                <c:pt idx="53">
                  <c:v>99.370196602137085</c:v>
                </c:pt>
                <c:pt idx="54">
                  <c:v>100.74191319176624</c:v>
                </c:pt>
                <c:pt idx="55">
                  <c:v>102.27519874176834</c:v>
                </c:pt>
                <c:pt idx="56">
                  <c:v>103.06791380036655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6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275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accounting'!$I$3:$I$59</c:f>
              <c:numCache>
                <c:formatCode>General</c:formatCode>
                <c:ptCount val="57"/>
                <c:pt idx="0">
                  <c:v>100</c:v>
                </c:pt>
                <c:pt idx="1">
                  <c:v>101.17971353313084</c:v>
                </c:pt>
                <c:pt idx="2">
                  <c:v>105.75394266266454</c:v>
                </c:pt>
                <c:pt idx="3">
                  <c:v>108.58303356489904</c:v>
                </c:pt>
                <c:pt idx="4">
                  <c:v>112.94211586361773</c:v>
                </c:pt>
                <c:pt idx="5">
                  <c:v>118.39503274944279</c:v>
                </c:pt>
                <c:pt idx="6">
                  <c:v>124.34454177674897</c:v>
                </c:pt>
                <c:pt idx="7">
                  <c:v>125.90102219024071</c:v>
                </c:pt>
                <c:pt idx="8">
                  <c:v>130.21043103847171</c:v>
                </c:pt>
                <c:pt idx="9">
                  <c:v>132.32779846809132</c:v>
                </c:pt>
                <c:pt idx="10">
                  <c:v>130.29650175164335</c:v>
                </c:pt>
                <c:pt idx="11">
                  <c:v>131.88272175162618</c:v>
                </c:pt>
                <c:pt idx="12">
                  <c:v>136.30364919809514</c:v>
                </c:pt>
                <c:pt idx="13">
                  <c:v>141.54550875615061</c:v>
                </c:pt>
                <c:pt idx="14">
                  <c:v>138.45057056033772</c:v>
                </c:pt>
                <c:pt idx="15">
                  <c:v>135.74490842665355</c:v>
                </c:pt>
                <c:pt idx="16">
                  <c:v>141.04915822494451</c:v>
                </c:pt>
                <c:pt idx="17">
                  <c:v>145.322418085777</c:v>
                </c:pt>
                <c:pt idx="18">
                  <c:v>151.00846236916504</c:v>
                </c:pt>
                <c:pt idx="19">
                  <c:v>153.4021660557226</c:v>
                </c:pt>
                <c:pt idx="20">
                  <c:v>151.02611481522567</c:v>
                </c:pt>
                <c:pt idx="21">
                  <c:v>152.98016468582526</c:v>
                </c:pt>
                <c:pt idx="22">
                  <c:v>148.29841992864937</c:v>
                </c:pt>
                <c:pt idx="23">
                  <c:v>153.52768493842404</c:v>
                </c:pt>
                <c:pt idx="24">
                  <c:v>163.12162292384545</c:v>
                </c:pt>
                <c:pt idx="25">
                  <c:v>168.4976747273852</c:v>
                </c:pt>
                <c:pt idx="26">
                  <c:v>173.08055229164407</c:v>
                </c:pt>
                <c:pt idx="27">
                  <c:v>177.78748797000964</c:v>
                </c:pt>
                <c:pt idx="28">
                  <c:v>183.92680570797773</c:v>
                </c:pt>
                <c:pt idx="29">
                  <c:v>189.24608132693166</c:v>
                </c:pt>
                <c:pt idx="30">
                  <c:v>191.02214463879722</c:v>
                </c:pt>
                <c:pt idx="31">
                  <c:v>188.83241229772426</c:v>
                </c:pt>
                <c:pt idx="32">
                  <c:v>193.24518124900783</c:v>
                </c:pt>
                <c:pt idx="33">
                  <c:v>196.20401827519231</c:v>
                </c:pt>
                <c:pt idx="34">
                  <c:v>201.70828334201451</c:v>
                </c:pt>
                <c:pt idx="35">
                  <c:v>204.60996130779486</c:v>
                </c:pt>
                <c:pt idx="36">
                  <c:v>209.84613920617878</c:v>
                </c:pt>
                <c:pt idx="37">
                  <c:v>216.27571363460393</c:v>
                </c:pt>
                <c:pt idx="38">
                  <c:v>222.71848991913808</c:v>
                </c:pt>
                <c:pt idx="39">
                  <c:v>229.85851101369579</c:v>
                </c:pt>
                <c:pt idx="40">
                  <c:v>235.98542717890521</c:v>
                </c:pt>
                <c:pt idx="41">
                  <c:v>235.24220574887863</c:v>
                </c:pt>
                <c:pt idx="42">
                  <c:v>236.67842836771763</c:v>
                </c:pt>
                <c:pt idx="43">
                  <c:v>240.72365551644981</c:v>
                </c:pt>
                <c:pt idx="44">
                  <c:v>246.92881998812021</c:v>
                </c:pt>
                <c:pt idx="45">
                  <c:v>252.1278984547267</c:v>
                </c:pt>
                <c:pt idx="46">
                  <c:v>256.36994536719328</c:v>
                </c:pt>
                <c:pt idx="47">
                  <c:v>258.29872908338126</c:v>
                </c:pt>
                <c:pt idx="48">
                  <c:v>254.94525606168489</c:v>
                </c:pt>
                <c:pt idx="49">
                  <c:v>245.69506707361577</c:v>
                </c:pt>
                <c:pt idx="50">
                  <c:v>250.0423091197386</c:v>
                </c:pt>
                <c:pt idx="51">
                  <c:v>252.48761366316828</c:v>
                </c:pt>
                <c:pt idx="52">
                  <c:v>256.5926771536964</c:v>
                </c:pt>
                <c:pt idx="53">
                  <c:v>259.61199327479943</c:v>
                </c:pt>
                <c:pt idx="54">
                  <c:v>264.99264058978275</c:v>
                </c:pt>
                <c:pt idx="55">
                  <c:v>271.43923346567698</c:v>
                </c:pt>
                <c:pt idx="56">
                  <c:v>274.42658642956405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accounting'!$J$3:$J$59</c:f>
              <c:numCache>
                <c:formatCode>General</c:formatCode>
                <c:ptCount val="57"/>
                <c:pt idx="0">
                  <c:v>100</c:v>
                </c:pt>
                <c:pt idx="1">
                  <c:v>102.2998719540507</c:v>
                </c:pt>
                <c:pt idx="2">
                  <c:v>107.46232352103394</c:v>
                </c:pt>
                <c:pt idx="3">
                  <c:v>111.16236424520949</c:v>
                </c:pt>
                <c:pt idx="4">
                  <c:v>116.42381666471763</c:v>
                </c:pt>
                <c:pt idx="5">
                  <c:v>121.57036607954316</c:v>
                </c:pt>
                <c:pt idx="6">
                  <c:v>125.7367789628981</c:v>
                </c:pt>
                <c:pt idx="7">
                  <c:v>125.91788856236374</c:v>
                </c:pt>
                <c:pt idx="8">
                  <c:v>130.07558737255545</c:v>
                </c:pt>
                <c:pt idx="9">
                  <c:v>129.87294581686444</c:v>
                </c:pt>
                <c:pt idx="10">
                  <c:v>129.41968246903431</c:v>
                </c:pt>
                <c:pt idx="11">
                  <c:v>134.415307052033</c:v>
                </c:pt>
                <c:pt idx="12">
                  <c:v>139.03200926683667</c:v>
                </c:pt>
                <c:pt idx="13">
                  <c:v>142.60160040126706</c:v>
                </c:pt>
                <c:pt idx="14">
                  <c:v>137.72484399799694</c:v>
                </c:pt>
                <c:pt idx="15">
                  <c:v>138.13897079021092</c:v>
                </c:pt>
                <c:pt idx="16">
                  <c:v>144.21815161555517</c:v>
                </c:pt>
                <c:pt idx="17">
                  <c:v>147.00415007415063</c:v>
                </c:pt>
                <c:pt idx="18">
                  <c:v>149.66103815464697</c:v>
                </c:pt>
                <c:pt idx="19">
                  <c:v>148.84534025061643</c:v>
                </c:pt>
                <c:pt idx="20">
                  <c:v>145.07165388173405</c:v>
                </c:pt>
                <c:pt idx="21">
                  <c:v>147.08586298972855</c:v>
                </c:pt>
                <c:pt idx="22">
                  <c:v>142.66203810155415</c:v>
                </c:pt>
                <c:pt idx="23">
                  <c:v>148.65817981701045</c:v>
                </c:pt>
                <c:pt idx="24">
                  <c:v>156.11812194420028</c:v>
                </c:pt>
                <c:pt idx="25">
                  <c:v>160.13608458616238</c:v>
                </c:pt>
                <c:pt idx="26">
                  <c:v>163.85428992920274</c:v>
                </c:pt>
                <c:pt idx="27">
                  <c:v>164.5560235145204</c:v>
                </c:pt>
                <c:pt idx="28">
                  <c:v>167.6450144806831</c:v>
                </c:pt>
                <c:pt idx="29">
                  <c:v>169.65032658200073</c:v>
                </c:pt>
                <c:pt idx="30">
                  <c:v>170.4326395427029</c:v>
                </c:pt>
                <c:pt idx="31">
                  <c:v>170.76908515633485</c:v>
                </c:pt>
                <c:pt idx="32">
                  <c:v>177.97360501774406</c:v>
                </c:pt>
                <c:pt idx="33">
                  <c:v>179.92937407446712</c:v>
                </c:pt>
                <c:pt idx="34">
                  <c:v>184.30134193410467</c:v>
                </c:pt>
                <c:pt idx="35">
                  <c:v>184.80113921039552</c:v>
                </c:pt>
                <c:pt idx="36">
                  <c:v>190.73607328434633</c:v>
                </c:pt>
                <c:pt idx="37">
                  <c:v>195.30385002432675</c:v>
                </c:pt>
                <c:pt idx="38">
                  <c:v>200.54598398223837</c:v>
                </c:pt>
                <c:pt idx="39">
                  <c:v>207.50958373927526</c:v>
                </c:pt>
                <c:pt idx="40">
                  <c:v>212.83997541151524</c:v>
                </c:pt>
                <c:pt idx="41">
                  <c:v>214.03556484742489</c:v>
                </c:pt>
                <c:pt idx="42">
                  <c:v>218.32735451275801</c:v>
                </c:pt>
                <c:pt idx="43">
                  <c:v>224.9669077603821</c:v>
                </c:pt>
                <c:pt idx="44">
                  <c:v>231.91088861715437</c:v>
                </c:pt>
                <c:pt idx="45">
                  <c:v>236.52655913335664</c:v>
                </c:pt>
                <c:pt idx="46">
                  <c:v>237.13364223696601</c:v>
                </c:pt>
                <c:pt idx="47">
                  <c:v>237.03480758252579</c:v>
                </c:pt>
                <c:pt idx="48">
                  <c:v>234.71457944414186</c:v>
                </c:pt>
                <c:pt idx="49">
                  <c:v>233.72349853634606</c:v>
                </c:pt>
                <c:pt idx="50">
                  <c:v>242.58912641355215</c:v>
                </c:pt>
                <c:pt idx="51">
                  <c:v>243.74635166417113</c:v>
                </c:pt>
                <c:pt idx="52">
                  <c:v>245.87699717874636</c:v>
                </c:pt>
                <c:pt idx="53">
                  <c:v>246.6334160726077</c:v>
                </c:pt>
                <c:pt idx="54">
                  <c:v>249.53295172656831</c:v>
                </c:pt>
                <c:pt idx="55">
                  <c:v>253.12882273863181</c:v>
                </c:pt>
                <c:pt idx="56">
                  <c:v>253.1135964396654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accounting'!$K$3:$K$59</c:f>
              <c:numCache>
                <c:formatCode>General</c:formatCode>
                <c:ptCount val="57"/>
                <c:pt idx="0">
                  <c:v>100</c:v>
                </c:pt>
                <c:pt idx="1">
                  <c:v>100.56662383524817</c:v>
                </c:pt>
                <c:pt idx="2">
                  <c:v>99.115935780990156</c:v>
                </c:pt>
                <c:pt idx="3">
                  <c:v>98.885573286059554</c:v>
                </c:pt>
                <c:pt idx="4">
                  <c:v>97.934687719794255</c:v>
                </c:pt>
                <c:pt idx="5">
                  <c:v>96.693416402146468</c:v>
                </c:pt>
                <c:pt idx="6">
                  <c:v>95.701533635604434</c:v>
                </c:pt>
                <c:pt idx="7">
                  <c:v>96.919241105007274</c:v>
                </c:pt>
                <c:pt idx="8">
                  <c:v>96.642477627771839</c:v>
                </c:pt>
                <c:pt idx="9">
                  <c:v>97.260521885055255</c:v>
                </c:pt>
                <c:pt idx="10">
                  <c:v>99.432793593895354</c:v>
                </c:pt>
                <c:pt idx="11">
                  <c:v>99.3712420693832</c:v>
                </c:pt>
                <c:pt idx="12">
                  <c:v>98.361779314031068</c:v>
                </c:pt>
                <c:pt idx="13">
                  <c:v>97.393308507814368</c:v>
                </c:pt>
                <c:pt idx="14">
                  <c:v>100.0649769915191</c:v>
                </c:pt>
                <c:pt idx="15">
                  <c:v>102.22162719746355</c:v>
                </c:pt>
                <c:pt idx="16">
                  <c:v>100.52437027426318</c:v>
                </c:pt>
                <c:pt idx="17">
                  <c:v>99.787964778396244</c:v>
                </c:pt>
                <c:pt idx="18">
                  <c:v>98.933829361410218</c:v>
                </c:pt>
                <c:pt idx="19">
                  <c:v>99.742714805969413</c:v>
                </c:pt>
                <c:pt idx="20">
                  <c:v>102.49673761758058</c:v>
                </c:pt>
                <c:pt idx="21">
                  <c:v>102.99523718620351</c:v>
                </c:pt>
                <c:pt idx="22">
                  <c:v>106.35622236372025</c:v>
                </c:pt>
                <c:pt idx="23">
                  <c:v>105.0982099419539</c:v>
                </c:pt>
                <c:pt idx="24">
                  <c:v>102.52614070272017</c:v>
                </c:pt>
                <c:pt idx="25">
                  <c:v>102.48144479396539</c:v>
                </c:pt>
                <c:pt idx="26">
                  <c:v>102.64862049878225</c:v>
                </c:pt>
                <c:pt idx="27">
                  <c:v>102.73006205141373</c:v>
                </c:pt>
                <c:pt idx="28">
                  <c:v>102.35589303643174</c:v>
                </c:pt>
                <c:pt idx="29">
                  <c:v>102.13787755435158</c:v>
                </c:pt>
                <c:pt idx="30">
                  <c:v>102.87278853563504</c:v>
                </c:pt>
                <c:pt idx="31">
                  <c:v>104.50746852444719</c:v>
                </c:pt>
                <c:pt idx="32">
                  <c:v>103.59499585499432</c:v>
                </c:pt>
                <c:pt idx="33">
                  <c:v>103.21017297531971</c:v>
                </c:pt>
                <c:pt idx="34">
                  <c:v>102.19232524286402</c:v>
                </c:pt>
                <c:pt idx="35">
                  <c:v>102.19416418219565</c:v>
                </c:pt>
                <c:pt idx="36">
                  <c:v>101.58732573049087</c:v>
                </c:pt>
                <c:pt idx="37">
                  <c:v>100.74245427630642</c:v>
                </c:pt>
                <c:pt idx="38">
                  <c:v>100.15494506098244</c:v>
                </c:pt>
                <c:pt idx="39">
                  <c:v>99.5995216112116</c:v>
                </c:pt>
                <c:pt idx="40">
                  <c:v>99.521538740640509</c:v>
                </c:pt>
                <c:pt idx="41">
                  <c:v>101.24791692764042</c:v>
                </c:pt>
                <c:pt idx="42">
                  <c:v>102.03961821741348</c:v>
                </c:pt>
                <c:pt idx="43">
                  <c:v>102.08340313369433</c:v>
                </c:pt>
                <c:pt idx="44">
                  <c:v>101.59074116997124</c:v>
                </c:pt>
                <c:pt idx="45">
                  <c:v>101.57647552261835</c:v>
                </c:pt>
                <c:pt idx="46">
                  <c:v>102.09890176598671</c:v>
                </c:pt>
                <c:pt idx="47">
                  <c:v>103.11234769624721</c:v>
                </c:pt>
                <c:pt idx="48">
                  <c:v>105.05712233156773</c:v>
                </c:pt>
                <c:pt idx="49">
                  <c:v>108.0793174622612</c:v>
                </c:pt>
                <c:pt idx="50">
                  <c:v>106.9481338151577</c:v>
                </c:pt>
                <c:pt idx="51">
                  <c:v>106.63918913152885</c:v>
                </c:pt>
                <c:pt idx="52">
                  <c:v>106.01371051186732</c:v>
                </c:pt>
                <c:pt idx="53">
                  <c:v>105.92944193264641</c:v>
                </c:pt>
                <c:pt idx="54">
                  <c:v>105.41337411345926</c:v>
                </c:pt>
                <c:pt idx="55">
                  <c:v>104.84812993283809</c:v>
                </c:pt>
                <c:pt idx="56">
                  <c:v>105.19309260265702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'growth accounting'!$L$3:$L$59</c:f>
              <c:numCache>
                <c:formatCode>General</c:formatCode>
                <c:ptCount val="57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103.58143549148382</c:v>
                </c:pt>
                <c:pt idx="9">
                  <c:v>104.76007488130475</c:v>
                </c:pt>
                <c:pt idx="10">
                  <c:v>101.25180745980005</c:v>
                </c:pt>
                <c:pt idx="11">
                  <c:v>98.736665138776473</c:v>
                </c:pt>
                <c:pt idx="12">
                  <c:v>99.670424446449815</c:v>
                </c:pt>
                <c:pt idx="13">
                  <c:v>101.91604803843724</c:v>
                </c:pt>
                <c:pt idx="14">
                  <c:v>100.46166250358088</c:v>
                </c:pt>
                <c:pt idx="15">
                  <c:v>96.131239707970877</c:v>
                </c:pt>
                <c:pt idx="16">
                  <c:v>97.292466247254623</c:v>
                </c:pt>
                <c:pt idx="17">
                  <c:v>99.066051853603696</c:v>
                </c:pt>
                <c:pt idx="18">
                  <c:v>101.98767999686864</c:v>
                </c:pt>
                <c:pt idx="19">
                  <c:v>103.32729592518024</c:v>
                </c:pt>
                <c:pt idx="20">
                  <c:v>101.56859516139522</c:v>
                </c:pt>
                <c:pt idx="21">
                  <c:v>100.98271644689105</c:v>
                </c:pt>
                <c:pt idx="22">
                  <c:v>97.738393479917463</c:v>
                </c:pt>
                <c:pt idx="23">
                  <c:v>98.265840043296322</c:v>
                </c:pt>
                <c:pt idx="24">
                  <c:v>101.91159659895028</c:v>
                </c:pt>
                <c:pt idx="25">
                  <c:v>102.67376008361235</c:v>
                </c:pt>
                <c:pt idx="26">
                  <c:v>102.90520420675824</c:v>
                </c:pt>
                <c:pt idx="27">
                  <c:v>105.16951208814424</c:v>
                </c:pt>
                <c:pt idx="28">
                  <c:v>107.18685639074461</c:v>
                </c:pt>
                <c:pt idx="29">
                  <c:v>109.21577365313159</c:v>
                </c:pt>
                <c:pt idx="30">
                  <c:v>108.95080270450408</c:v>
                </c:pt>
                <c:pt idx="31">
                  <c:v>105.80835473521159</c:v>
                </c:pt>
                <c:pt idx="32">
                  <c:v>104.81279402537515</c:v>
                </c:pt>
                <c:pt idx="33">
                  <c:v>105.65336227687891</c:v>
                </c:pt>
                <c:pt idx="34">
                  <c:v>107.09691351864696</c:v>
                </c:pt>
                <c:pt idx="35">
                  <c:v>108.3417966032376</c:v>
                </c:pt>
                <c:pt idx="36">
                  <c:v>108.30004027631585</c:v>
                </c:pt>
                <c:pt idx="37">
                  <c:v>109.92194951994662</c:v>
                </c:pt>
                <c:pt idx="38">
                  <c:v>110.88426109471294</c:v>
                </c:pt>
                <c:pt idx="39">
                  <c:v>111.21546382483763</c:v>
                </c:pt>
                <c:pt idx="40">
                  <c:v>111.40762154288679</c:v>
                </c:pt>
                <c:pt idx="41">
                  <c:v>108.55334311779134</c:v>
                </c:pt>
                <c:pt idx="42">
                  <c:v>106.23844351681899</c:v>
                </c:pt>
                <c:pt idx="43">
                  <c:v>104.82020176334923</c:v>
                </c:pt>
                <c:pt idx="44">
                  <c:v>104.80850162991675</c:v>
                </c:pt>
                <c:pt idx="45">
                  <c:v>104.94164079409738</c:v>
                </c:pt>
                <c:pt idx="46">
                  <c:v>105.88949287193338</c:v>
                </c:pt>
                <c:pt idx="47">
                  <c:v>105.68162173860696</c:v>
                </c:pt>
                <c:pt idx="48">
                  <c:v>103.39067426256608</c:v>
                </c:pt>
                <c:pt idx="49">
                  <c:v>97.263851988931222</c:v>
                </c:pt>
                <c:pt idx="50">
                  <c:v>96.376013814035161</c:v>
                </c:pt>
                <c:pt idx="51">
                  <c:v>97.137096867647983</c:v>
                </c:pt>
                <c:pt idx="52">
                  <c:v>98.438349236995833</c:v>
                </c:pt>
                <c:pt idx="53">
                  <c:v>99.370196602137085</c:v>
                </c:pt>
                <c:pt idx="54">
                  <c:v>100.74191319176624</c:v>
                </c:pt>
                <c:pt idx="55">
                  <c:v>102.27519874176834</c:v>
                </c:pt>
                <c:pt idx="56">
                  <c:v>103.06791380036655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6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'interest rates'!$F$3:$F$59</c:f>
              <c:numCache>
                <c:formatCode>0.00</c:formatCode>
                <c:ptCount val="57"/>
                <c:pt idx="0">
                  <c:v>2.9867996088398296</c:v>
                </c:pt>
                <c:pt idx="1">
                  <c:v>3.215644636544579</c:v>
                </c:pt>
                <c:pt idx="2">
                  <c:v>3.0585176687438764</c:v>
                </c:pt>
                <c:pt idx="3">
                  <c:v>3.0911934548786935</c:v>
                </c:pt>
                <c:pt idx="4">
                  <c:v>2.8268653662380183</c:v>
                </c:pt>
                <c:pt idx="5">
                  <c:v>2.6211313752175558</c:v>
                </c:pt>
                <c:pt idx="6">
                  <c:v>2.2579728578170366</c:v>
                </c:pt>
                <c:pt idx="7">
                  <c:v>2.5265515883990286</c:v>
                </c:pt>
                <c:pt idx="8">
                  <c:v>1.838046114453018</c:v>
                </c:pt>
                <c:pt idx="9">
                  <c:v>2.0131401763815449</c:v>
                </c:pt>
                <c:pt idx="10">
                  <c:v>2.6230408764188029</c:v>
                </c:pt>
                <c:pt idx="11">
                  <c:v>2.196023557535498</c:v>
                </c:pt>
                <c:pt idx="12">
                  <c:v>2.7705828132871257</c:v>
                </c:pt>
                <c:pt idx="13">
                  <c:v>1.8964559982526108</c:v>
                </c:pt>
                <c:pt idx="14">
                  <c:v>-0.38555300154561323</c:v>
                </c:pt>
                <c:pt idx="15">
                  <c:v>-0.39768543007664414</c:v>
                </c:pt>
                <c:pt idx="16">
                  <c:v>2.7887335388262269</c:v>
                </c:pt>
                <c:pt idx="17">
                  <c:v>1.7138914671723793</c:v>
                </c:pt>
                <c:pt idx="18">
                  <c:v>1.5931327082832292</c:v>
                </c:pt>
                <c:pt idx="19">
                  <c:v>1.2710190387329678</c:v>
                </c:pt>
                <c:pt idx="20">
                  <c:v>2.6770162388182861</c:v>
                </c:pt>
                <c:pt idx="21">
                  <c:v>4.4193028606500873</c:v>
                </c:pt>
                <c:pt idx="22">
                  <c:v>7.1428870518645438</c:v>
                </c:pt>
                <c:pt idx="23">
                  <c:v>7.7871643566705506</c:v>
                </c:pt>
                <c:pt idx="24">
                  <c:v>8.8451650596322438</c:v>
                </c:pt>
                <c:pt idx="25">
                  <c:v>7.9214463893948039</c:v>
                </c:pt>
                <c:pt idx="26">
                  <c:v>6.8632979757047297</c:v>
                </c:pt>
                <c:pt idx="27">
                  <c:v>6.6560332391450316</c:v>
                </c:pt>
                <c:pt idx="28">
                  <c:v>5.9993870531561466</c:v>
                </c:pt>
                <c:pt idx="29">
                  <c:v>5.1677444320122223</c:v>
                </c:pt>
                <c:pt idx="30">
                  <c:v>5.421367560334045</c:v>
                </c:pt>
                <c:pt idx="31">
                  <c:v>5.2667241794329467</c:v>
                </c:pt>
                <c:pt idx="32">
                  <c:v>5.7296406867553662</c:v>
                </c:pt>
                <c:pt idx="33">
                  <c:v>4.7271942629070196</c:v>
                </c:pt>
                <c:pt idx="34">
                  <c:v>5.7116073862063743</c:v>
                </c:pt>
                <c:pt idx="35">
                  <c:v>5.3927377300216239</c:v>
                </c:pt>
                <c:pt idx="36">
                  <c:v>5.4453748575757688</c:v>
                </c:pt>
                <c:pt idx="37">
                  <c:v>5.4571811154702221</c:v>
                </c:pt>
                <c:pt idx="38">
                  <c:v>5.3869876455451937</c:v>
                </c:pt>
                <c:pt idx="39">
                  <c:v>5.4288080030598485</c:v>
                </c:pt>
                <c:pt idx="40">
                  <c:v>5.2278919557257497</c:v>
                </c:pt>
                <c:pt idx="41">
                  <c:v>4.6963556458781586</c:v>
                </c:pt>
                <c:pt idx="42">
                  <c:v>4.8821478275888897</c:v>
                </c:pt>
                <c:pt idx="43">
                  <c:v>3.6002414492037449</c:v>
                </c:pt>
                <c:pt idx="44">
                  <c:v>2.8020065147371431</c:v>
                </c:pt>
                <c:pt idx="45">
                  <c:v>1.9540617213924749</c:v>
                </c:pt>
                <c:pt idx="46">
                  <c:v>2.4401601797682249</c:v>
                </c:pt>
                <c:pt idx="47">
                  <c:v>2.8196837706692124</c:v>
                </c:pt>
                <c:pt idx="48">
                  <c:v>3.5995931633695966</c:v>
                </c:pt>
                <c:pt idx="49">
                  <c:v>4.5194214586255166</c:v>
                </c:pt>
                <c:pt idx="50">
                  <c:v>3.676809717284546</c:v>
                </c:pt>
                <c:pt idx="51">
                  <c:v>2.5231247140056423</c:v>
                </c:pt>
                <c:pt idx="52">
                  <c:v>1.797288517290796</c:v>
                </c:pt>
                <c:pt idx="53">
                  <c:v>2.5790871811430582</c:v>
                </c:pt>
                <c:pt idx="54">
                  <c:v>2.325979845331072</c:v>
                </c:pt>
                <c:pt idx="55">
                  <c:v>2.7719827296645461</c:v>
                </c:pt>
                <c:pt idx="56">
                  <c:v>2.3600287554615962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'interest rates'!$K$3:$K$59</c:f>
              <c:numCache>
                <c:formatCode>0.00</c:formatCode>
                <c:ptCount val="57"/>
                <c:pt idx="0">
                  <c:v>9.1086017638312793</c:v>
                </c:pt>
                <c:pt idx="1">
                  <c:v>8.9649603126085378</c:v>
                </c:pt>
                <c:pt idx="2">
                  <c:v>9.3372424097060023</c:v>
                </c:pt>
                <c:pt idx="3">
                  <c:v>9.3977452272724538</c:v>
                </c:pt>
                <c:pt idx="4">
                  <c:v>9.6516436426254142</c:v>
                </c:pt>
                <c:pt idx="5">
                  <c:v>9.9934637230526739</c:v>
                </c:pt>
                <c:pt idx="6">
                  <c:v>10.275414372986312</c:v>
                </c:pt>
                <c:pt idx="7">
                  <c:v>9.9303789119341133</c:v>
                </c:pt>
                <c:pt idx="8">
                  <c:v>10.007749719805984</c:v>
                </c:pt>
                <c:pt idx="9">
                  <c:v>9.8358050982217264</c:v>
                </c:pt>
                <c:pt idx="10">
                  <c:v>9.2546518095647254</c:v>
                </c:pt>
                <c:pt idx="11">
                  <c:v>9.2706388239651147</c:v>
                </c:pt>
                <c:pt idx="12">
                  <c:v>9.5367691154685232</c:v>
                </c:pt>
                <c:pt idx="13">
                  <c:v>9.7992542753526184</c:v>
                </c:pt>
                <c:pt idx="14">
                  <c:v>9.0920161456418143</c:v>
                </c:pt>
                <c:pt idx="15">
                  <c:v>8.5578969834136398</c:v>
                </c:pt>
                <c:pt idx="16">
                  <c:v>8.9755949267969299</c:v>
                </c:pt>
                <c:pt idx="17">
                  <c:v>9.1629314013988736</c:v>
                </c:pt>
                <c:pt idx="18">
                  <c:v>9.3850390598294737</c:v>
                </c:pt>
                <c:pt idx="19">
                  <c:v>9.1745669380240447</c:v>
                </c:pt>
                <c:pt idx="20">
                  <c:v>8.4919795696599145</c:v>
                </c:pt>
                <c:pt idx="21">
                  <c:v>8.3737698750265839</c:v>
                </c:pt>
                <c:pt idx="22">
                  <c:v>7.6162320501132346</c:v>
                </c:pt>
                <c:pt idx="23">
                  <c:v>7.8919790570350239</c:v>
                </c:pt>
                <c:pt idx="24">
                  <c:v>8.4849632681526295</c:v>
                </c:pt>
                <c:pt idx="25">
                  <c:v>8.4956310047761452</c:v>
                </c:pt>
                <c:pt idx="26">
                  <c:v>8.4557960511442509</c:v>
                </c:pt>
                <c:pt idx="27">
                  <c:v>8.4364545948902983</c:v>
                </c:pt>
                <c:pt idx="28">
                  <c:v>8.5256655097880252</c:v>
                </c:pt>
                <c:pt idx="29">
                  <c:v>8.5780607536792832</c:v>
                </c:pt>
                <c:pt idx="30">
                  <c:v>8.4026602407154058</c:v>
                </c:pt>
                <c:pt idx="31">
                  <c:v>8.0246262355684514</c:v>
                </c:pt>
                <c:pt idx="32">
                  <c:v>8.2336188731683428</c:v>
                </c:pt>
                <c:pt idx="33">
                  <c:v>8.3232861658716928</c:v>
                </c:pt>
                <c:pt idx="34">
                  <c:v>8.564946622326234</c:v>
                </c:pt>
                <c:pt idx="35">
                  <c:v>8.5645040357394446</c:v>
                </c:pt>
                <c:pt idx="36">
                  <c:v>8.711753445395285</c:v>
                </c:pt>
                <c:pt idx="37">
                  <c:v>8.920838070109653</c:v>
                </c:pt>
                <c:pt idx="38">
                  <c:v>9.0691003321212058</c:v>
                </c:pt>
                <c:pt idx="39">
                  <c:v>9.2114834024447489</c:v>
                </c:pt>
                <c:pt idx="40">
                  <c:v>9.2316495743566023</c:v>
                </c:pt>
                <c:pt idx="41">
                  <c:v>8.795171795477243</c:v>
                </c:pt>
                <c:pt idx="42">
                  <c:v>8.6017759961618854</c:v>
                </c:pt>
                <c:pt idx="43">
                  <c:v>8.5912005905214759</c:v>
                </c:pt>
                <c:pt idx="44">
                  <c:v>8.7109179103015641</c:v>
                </c:pt>
                <c:pt idx="45">
                  <c:v>8.7144082959542164</c:v>
                </c:pt>
                <c:pt idx="46">
                  <c:v>8.5874601840789833</c:v>
                </c:pt>
                <c:pt idx="47">
                  <c:v>8.3462272743154173</c:v>
                </c:pt>
                <c:pt idx="48">
                  <c:v>7.9011386376762847</c:v>
                </c:pt>
                <c:pt idx="49">
                  <c:v>7.2527983740579796</c:v>
                </c:pt>
                <c:pt idx="50">
                  <c:v>7.4895685475250007</c:v>
                </c:pt>
                <c:pt idx="51">
                  <c:v>7.5554384255359359</c:v>
                </c:pt>
                <c:pt idx="52">
                  <c:v>7.6904166344979252</c:v>
                </c:pt>
                <c:pt idx="53">
                  <c:v>7.708769594623301</c:v>
                </c:pt>
                <c:pt idx="54">
                  <c:v>7.822046581617335</c:v>
                </c:pt>
                <c:pt idx="55">
                  <c:v>7.9478818940161942</c:v>
                </c:pt>
                <c:pt idx="56">
                  <c:v>7.8708646606334209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6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0.64882</cdr:y>
    </cdr:from>
    <cdr:to>
      <cdr:x>0.95893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40" y="3779050"/>
          <a:ext cx="7263910" cy="43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0.39701</cdr:x>
      <cdr:y>0.58495</cdr:y>
    </cdr:from>
    <cdr:to>
      <cdr:x>0.75036</cdr:x>
      <cdr:y>0.63109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8069" y="3675964"/>
          <a:ext cx="3059978" cy="289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5931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0.81123</cdr:y>
    </cdr:from>
    <cdr:to>
      <cdr:x>0.96302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74" y="4724980"/>
          <a:ext cx="7263910" cy="43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0.69092</cdr:x>
      <cdr:y>0.66435</cdr:y>
    </cdr:from>
    <cdr:to>
      <cdr:x>0.72217</cdr:x>
      <cdr:y>0.75985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18359" y="3869512"/>
          <a:ext cx="267685" cy="55623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0.86273</cdr:x>
      <cdr:y>0.64577</cdr:y>
    </cdr:from>
    <cdr:to>
      <cdr:x>0.94198</cdr:x>
      <cdr:y>0.77002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390086" y="3761269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0.78107</cdr:x>
      <cdr:y>0.29309</cdr:y>
    </cdr:from>
    <cdr:to>
      <cdr:x>0.82632</cdr:x>
      <cdr:y>0.36634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90572" y="1707089"/>
          <a:ext cx="387609" cy="42664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0.71606</cdr:x>
      <cdr:y>0.16485</cdr:y>
    </cdr:from>
    <cdr:to>
      <cdr:x>0.74731</cdr:x>
      <cdr:y>0.26035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33701" y="960185"/>
          <a:ext cx="267686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5931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zoomScaleNormal="100" workbookViewId="0">
      <selection sqref="A1:XFD1"/>
    </sheetView>
  </sheetViews>
  <sheetFormatPr defaultRowHeight="13.2" x14ac:dyDescent="0.25"/>
  <cols>
    <col min="3" max="4" width="9.109375" style="1" customWidth="1"/>
    <col min="5" max="5" width="9.109375" style="13" customWidth="1"/>
    <col min="7" max="7" width="9.109375" style="15" customWidth="1"/>
    <col min="8" max="8" width="9.109375" style="6" customWidth="1"/>
    <col min="9" max="9" width="12.6640625" style="6" customWidth="1"/>
    <col min="10" max="10" width="15" style="6" customWidth="1"/>
    <col min="11" max="11" width="15.5546875" style="6" customWidth="1"/>
    <col min="12" max="16" width="9.109375" style="6" customWidth="1"/>
    <col min="18" max="18" width="9.109375" style="6" customWidth="1"/>
    <col min="20" max="20" width="11.109375" bestFit="1" customWidth="1"/>
  </cols>
  <sheetData>
    <row r="1" spans="1:23" x14ac:dyDescent="0.25">
      <c r="A1" s="26" t="s">
        <v>43</v>
      </c>
      <c r="C1" s="3" t="s">
        <v>45</v>
      </c>
      <c r="E1" s="3" t="s">
        <v>45</v>
      </c>
      <c r="G1" s="3" t="s">
        <v>45</v>
      </c>
      <c r="H1" s="21"/>
      <c r="I1" s="21" t="s">
        <v>45</v>
      </c>
      <c r="J1" s="21" t="s">
        <v>45</v>
      </c>
      <c r="K1" s="25" t="s">
        <v>45</v>
      </c>
      <c r="L1" s="25" t="s">
        <v>45</v>
      </c>
      <c r="N1" s="21" t="s">
        <v>45</v>
      </c>
      <c r="P1" s="21" t="s">
        <v>45</v>
      </c>
      <c r="R1" s="21" t="s">
        <v>48</v>
      </c>
      <c r="T1" s="26" t="s">
        <v>70</v>
      </c>
      <c r="U1" s="26" t="s">
        <v>70</v>
      </c>
      <c r="V1" s="3" t="s">
        <v>45</v>
      </c>
      <c r="W1" s="26" t="s">
        <v>45</v>
      </c>
    </row>
    <row r="2" spans="1:23" x14ac:dyDescent="0.25">
      <c r="A2" s="26" t="s">
        <v>44</v>
      </c>
      <c r="C2" s="3" t="s">
        <v>63</v>
      </c>
      <c r="E2" s="29" t="s">
        <v>53</v>
      </c>
      <c r="G2" s="3" t="s">
        <v>64</v>
      </c>
      <c r="I2" s="21" t="s">
        <v>46</v>
      </c>
      <c r="J2" s="21" t="s">
        <v>47</v>
      </c>
      <c r="K2" s="31">
        <v>3.5</v>
      </c>
      <c r="L2" s="32">
        <v>3.13</v>
      </c>
      <c r="N2" s="31">
        <v>5.0999999999999996</v>
      </c>
      <c r="P2" s="31">
        <v>5.0999999999999996</v>
      </c>
      <c r="R2" s="21" t="s">
        <v>50</v>
      </c>
      <c r="T2" s="26" t="s">
        <v>71</v>
      </c>
      <c r="U2" s="26" t="s">
        <v>71</v>
      </c>
      <c r="V2" s="26" t="s">
        <v>65</v>
      </c>
      <c r="W2" s="26" t="s">
        <v>68</v>
      </c>
    </row>
    <row r="3" spans="1:23" x14ac:dyDescent="0.25">
      <c r="A3" s="26" t="s">
        <v>4</v>
      </c>
      <c r="C3" s="3" t="s">
        <v>40</v>
      </c>
      <c r="E3" s="29" t="s">
        <v>54</v>
      </c>
      <c r="G3" s="23" t="s">
        <v>41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56</v>
      </c>
      <c r="P3" s="21" t="s">
        <v>11</v>
      </c>
      <c r="R3" s="21" t="s">
        <v>49</v>
      </c>
      <c r="T3" s="26" t="s">
        <v>74</v>
      </c>
      <c r="U3" s="26" t="s">
        <v>72</v>
      </c>
      <c r="V3" s="26" t="s">
        <v>66</v>
      </c>
      <c r="W3" s="26" t="s">
        <v>69</v>
      </c>
    </row>
    <row r="4" spans="1:23" x14ac:dyDescent="0.25">
      <c r="A4" s="26"/>
      <c r="C4" s="3" t="s">
        <v>51</v>
      </c>
      <c r="E4" s="29" t="s">
        <v>55</v>
      </c>
      <c r="G4" s="3" t="s">
        <v>51</v>
      </c>
      <c r="I4" s="21" t="s">
        <v>52</v>
      </c>
      <c r="J4" s="21" t="s">
        <v>52</v>
      </c>
      <c r="K4" s="3" t="s">
        <v>51</v>
      </c>
      <c r="L4" s="3" t="s">
        <v>51</v>
      </c>
      <c r="M4" s="11"/>
      <c r="N4" s="21" t="s">
        <v>51</v>
      </c>
      <c r="P4" s="21" t="s">
        <v>51</v>
      </c>
      <c r="R4" s="21" t="s">
        <v>67</v>
      </c>
      <c r="T4" s="26" t="s">
        <v>75</v>
      </c>
      <c r="U4" s="26" t="s">
        <v>73</v>
      </c>
      <c r="V4" s="26" t="s">
        <v>52</v>
      </c>
      <c r="W4" s="26"/>
    </row>
    <row r="5" spans="1:23" x14ac:dyDescent="0.25">
      <c r="A5" s="26">
        <v>1929</v>
      </c>
      <c r="C5" s="16">
        <v>1056.5999999999999</v>
      </c>
      <c r="D5"/>
      <c r="E5" s="17">
        <v>37699</v>
      </c>
      <c r="F5" s="17"/>
      <c r="G5" s="16">
        <v>104.6</v>
      </c>
      <c r="H5"/>
      <c r="I5" s="17">
        <v>51444</v>
      </c>
      <c r="J5" s="13">
        <v>9009</v>
      </c>
      <c r="K5" s="16">
        <v>6.8</v>
      </c>
      <c r="L5" s="21"/>
      <c r="M5"/>
      <c r="N5" s="16">
        <v>20.100000000000001</v>
      </c>
      <c r="O5" s="16"/>
      <c r="P5" s="16">
        <v>10.4</v>
      </c>
      <c r="R5" s="27">
        <v>4.7249999999999996</v>
      </c>
      <c r="S5" s="12"/>
      <c r="T5" s="22"/>
    </row>
    <row r="6" spans="1:23" x14ac:dyDescent="0.25">
      <c r="A6" s="26">
        <v>1930</v>
      </c>
      <c r="C6" s="16">
        <v>966.7</v>
      </c>
      <c r="D6"/>
      <c r="E6" s="17">
        <v>35590</v>
      </c>
      <c r="F6" s="17"/>
      <c r="G6" s="16">
        <v>92.2</v>
      </c>
      <c r="H6"/>
      <c r="I6" s="17">
        <v>47207</v>
      </c>
      <c r="J6" s="13">
        <v>7007</v>
      </c>
      <c r="K6" s="16">
        <v>7</v>
      </c>
      <c r="L6" s="21"/>
      <c r="M6"/>
      <c r="N6" s="16">
        <v>14.7</v>
      </c>
      <c r="O6" s="16"/>
      <c r="P6" s="16">
        <v>10.199999999999999</v>
      </c>
      <c r="R6" s="27">
        <v>4.5466666666666669</v>
      </c>
      <c r="S6" s="12"/>
      <c r="T6" s="22"/>
    </row>
    <row r="7" spans="1:23" x14ac:dyDescent="0.25">
      <c r="A7" s="26">
        <v>1931</v>
      </c>
      <c r="C7" s="16">
        <v>904.8</v>
      </c>
      <c r="D7"/>
      <c r="E7" s="17">
        <v>32724</v>
      </c>
      <c r="F7" s="17"/>
      <c r="G7" s="16">
        <v>77.400000000000006</v>
      </c>
      <c r="H7"/>
      <c r="I7" s="17">
        <v>40112</v>
      </c>
      <c r="J7" s="13">
        <v>5323</v>
      </c>
      <c r="K7" s="16">
        <v>6.7</v>
      </c>
      <c r="L7" s="21"/>
      <c r="M7"/>
      <c r="N7" s="16">
        <v>9.6</v>
      </c>
      <c r="O7" s="16"/>
      <c r="P7" s="16">
        <v>9.5</v>
      </c>
      <c r="R7" s="27">
        <v>4.5774999999999997</v>
      </c>
      <c r="S7" s="12"/>
      <c r="T7" s="22"/>
    </row>
    <row r="8" spans="1:23" x14ac:dyDescent="0.25">
      <c r="A8" s="26">
        <v>1932</v>
      </c>
      <c r="C8" s="16">
        <v>788.2</v>
      </c>
      <c r="D8"/>
      <c r="E8" s="17">
        <v>29445</v>
      </c>
      <c r="F8" s="17"/>
      <c r="G8" s="16">
        <v>59.5</v>
      </c>
      <c r="H8"/>
      <c r="I8" s="17">
        <v>31378</v>
      </c>
      <c r="J8" s="13">
        <v>3450</v>
      </c>
      <c r="K8" s="16">
        <v>6.6</v>
      </c>
      <c r="L8" s="21"/>
      <c r="M8"/>
      <c r="N8" s="16">
        <v>4.0999999999999996</v>
      </c>
      <c r="O8" s="16"/>
      <c r="P8" s="16">
        <v>8.3000000000000007</v>
      </c>
      <c r="R8" s="27">
        <v>5.0066666666666668</v>
      </c>
      <c r="S8" s="12"/>
      <c r="T8" s="22"/>
    </row>
    <row r="9" spans="1:23" x14ac:dyDescent="0.25">
      <c r="A9" s="26">
        <v>1933</v>
      </c>
      <c r="C9" s="16">
        <v>778.3</v>
      </c>
      <c r="D9"/>
      <c r="E9" s="17">
        <v>30940</v>
      </c>
      <c r="F9" s="17"/>
      <c r="G9" s="16">
        <v>57.2</v>
      </c>
      <c r="H9"/>
      <c r="I9" s="17">
        <v>29823</v>
      </c>
      <c r="J9" s="13">
        <v>4012</v>
      </c>
      <c r="K9" s="16">
        <v>6.9</v>
      </c>
      <c r="L9" s="21"/>
      <c r="M9"/>
      <c r="N9" s="16">
        <v>4.3</v>
      </c>
      <c r="O9" s="16"/>
      <c r="P9" s="16">
        <v>8</v>
      </c>
      <c r="R9" s="27">
        <v>4.4891666666666667</v>
      </c>
      <c r="S9" s="12"/>
      <c r="T9" s="22"/>
    </row>
    <row r="10" spans="1:23" x14ac:dyDescent="0.25">
      <c r="A10" s="26">
        <v>1934</v>
      </c>
      <c r="C10" s="16">
        <v>862.2</v>
      </c>
      <c r="D10"/>
      <c r="E10" s="17">
        <v>34238</v>
      </c>
      <c r="F10" s="17"/>
      <c r="G10" s="16">
        <v>66.8</v>
      </c>
      <c r="H10"/>
      <c r="I10" s="17">
        <v>34589</v>
      </c>
      <c r="J10" s="13">
        <v>4927</v>
      </c>
      <c r="K10" s="16">
        <v>7.6</v>
      </c>
      <c r="L10" s="21"/>
      <c r="M10"/>
      <c r="N10" s="16">
        <v>7</v>
      </c>
      <c r="O10" s="16"/>
      <c r="P10" s="16">
        <v>8.4</v>
      </c>
      <c r="R10" s="27">
        <v>4.003333333333333</v>
      </c>
      <c r="S10" s="12"/>
      <c r="T10" s="22"/>
    </row>
    <row r="11" spans="1:23" x14ac:dyDescent="0.25">
      <c r="A11" s="26">
        <v>1935</v>
      </c>
      <c r="C11" s="16">
        <v>939</v>
      </c>
      <c r="D11"/>
      <c r="E11" s="17">
        <v>35577</v>
      </c>
      <c r="F11" s="17"/>
      <c r="G11" s="16">
        <v>74.3</v>
      </c>
      <c r="H11"/>
      <c r="I11" s="17">
        <v>37708</v>
      </c>
      <c r="J11" s="13">
        <v>5679</v>
      </c>
      <c r="K11" s="16">
        <v>8</v>
      </c>
      <c r="L11" s="21"/>
      <c r="M11"/>
      <c r="N11" s="16">
        <v>10.199999999999999</v>
      </c>
      <c r="O11" s="16"/>
      <c r="P11" s="16">
        <v>8.5</v>
      </c>
      <c r="R11" s="27">
        <v>3.6024999999999996</v>
      </c>
      <c r="S11" s="12"/>
      <c r="T11" s="22"/>
    </row>
    <row r="12" spans="1:23" x14ac:dyDescent="0.25">
      <c r="A12" s="26">
        <v>1936</v>
      </c>
      <c r="C12" s="16">
        <v>1060.5</v>
      </c>
      <c r="D12"/>
      <c r="E12" s="17">
        <v>38599</v>
      </c>
      <c r="F12" s="17"/>
      <c r="G12" s="16">
        <v>84.9</v>
      </c>
      <c r="H12"/>
      <c r="I12" s="17">
        <v>43333</v>
      </c>
      <c r="J12" s="13">
        <v>6929</v>
      </c>
      <c r="K12" s="16">
        <v>8.5</v>
      </c>
      <c r="L12" s="21"/>
      <c r="M12"/>
      <c r="N12" s="16">
        <v>13.6</v>
      </c>
      <c r="O12" s="16"/>
      <c r="P12" s="16">
        <v>8.8000000000000007</v>
      </c>
      <c r="R12" s="27">
        <v>3.2358333333333338</v>
      </c>
      <c r="S12" s="12"/>
      <c r="T12" s="22"/>
    </row>
    <row r="13" spans="1:23" x14ac:dyDescent="0.25">
      <c r="A13" s="26">
        <v>1937</v>
      </c>
      <c r="C13" s="16">
        <v>1114.5999999999999</v>
      </c>
      <c r="D13"/>
      <c r="E13" s="17">
        <v>39701</v>
      </c>
      <c r="F13" s="17"/>
      <c r="G13" s="16">
        <v>93</v>
      </c>
      <c r="H13"/>
      <c r="I13" s="17">
        <v>48359</v>
      </c>
      <c r="J13" s="13">
        <v>7362</v>
      </c>
      <c r="K13" s="16">
        <v>8.9</v>
      </c>
      <c r="L13" s="21"/>
      <c r="M13"/>
      <c r="N13" s="16">
        <v>16.899999999999999</v>
      </c>
      <c r="O13" s="16"/>
      <c r="P13" s="16">
        <v>9.6999999999999993</v>
      </c>
      <c r="R13" s="27">
        <v>3.2633333333333341</v>
      </c>
      <c r="S13" s="12"/>
      <c r="T13" s="22"/>
    </row>
    <row r="14" spans="1:23" x14ac:dyDescent="0.25">
      <c r="A14" s="26">
        <v>1938</v>
      </c>
      <c r="C14" s="16">
        <v>1077.7</v>
      </c>
      <c r="D14"/>
      <c r="E14" s="17">
        <v>38322</v>
      </c>
      <c r="F14" s="17"/>
      <c r="G14" s="16">
        <v>87.4</v>
      </c>
      <c r="H14"/>
      <c r="I14" s="17">
        <v>45467</v>
      </c>
      <c r="J14" s="13">
        <v>6816</v>
      </c>
      <c r="K14" s="16">
        <v>8.9</v>
      </c>
      <c r="L14" s="21"/>
      <c r="M14"/>
      <c r="N14" s="16">
        <v>12.2</v>
      </c>
      <c r="O14" s="16"/>
      <c r="P14" s="16">
        <v>10</v>
      </c>
      <c r="R14" s="27">
        <v>3.1924999999999994</v>
      </c>
      <c r="S14" s="12"/>
      <c r="T14" s="22"/>
    </row>
    <row r="15" spans="1:23" x14ac:dyDescent="0.25">
      <c r="A15" s="26">
        <v>1939</v>
      </c>
      <c r="C15" s="16">
        <v>1163.5999999999999</v>
      </c>
      <c r="D15"/>
      <c r="E15" s="17">
        <v>39633</v>
      </c>
      <c r="F15" s="17"/>
      <c r="G15" s="16">
        <v>93.5</v>
      </c>
      <c r="H15"/>
      <c r="I15" s="17">
        <v>48609</v>
      </c>
      <c r="J15" s="13">
        <v>7700</v>
      </c>
      <c r="K15" s="16">
        <v>9.1</v>
      </c>
      <c r="L15" s="21"/>
      <c r="M15"/>
      <c r="N15" s="16">
        <v>14.8</v>
      </c>
      <c r="O15" s="16"/>
      <c r="P15" s="16">
        <v>10.1</v>
      </c>
      <c r="R15" s="27">
        <v>3.0058333333333329</v>
      </c>
      <c r="S15" s="12"/>
      <c r="T15" s="22"/>
    </row>
    <row r="16" spans="1:23" x14ac:dyDescent="0.25">
      <c r="A16" s="26">
        <v>1940</v>
      </c>
      <c r="C16" s="16">
        <v>1266.0999999999999</v>
      </c>
      <c r="D16"/>
      <c r="E16" s="17">
        <v>41437</v>
      </c>
      <c r="F16" s="17"/>
      <c r="G16" s="16">
        <v>102.9</v>
      </c>
      <c r="H16"/>
      <c r="I16" s="17">
        <v>52808</v>
      </c>
      <c r="J16" s="13">
        <v>8650</v>
      </c>
      <c r="K16" s="16">
        <v>9.8000000000000007</v>
      </c>
      <c r="L16" s="21"/>
      <c r="M16"/>
      <c r="N16" s="16">
        <v>19</v>
      </c>
      <c r="O16" s="16"/>
      <c r="P16" s="16">
        <v>10.6</v>
      </c>
      <c r="R16" s="27">
        <v>2.8408333333333329</v>
      </c>
      <c r="S16" s="12"/>
      <c r="T16" s="22"/>
    </row>
    <row r="17" spans="1:23" x14ac:dyDescent="0.25">
      <c r="A17" s="26">
        <v>1941</v>
      </c>
      <c r="C17" s="16">
        <v>1490.3</v>
      </c>
      <c r="D17"/>
      <c r="E17" s="17">
        <v>45785</v>
      </c>
      <c r="F17" s="17"/>
      <c r="G17" s="16">
        <v>129.4</v>
      </c>
      <c r="H17"/>
      <c r="I17" s="17">
        <v>66249</v>
      </c>
      <c r="J17" s="13">
        <v>11701</v>
      </c>
      <c r="K17" s="16">
        <v>11.1</v>
      </c>
      <c r="L17" s="21"/>
      <c r="M17"/>
      <c r="N17" s="16">
        <v>30.2</v>
      </c>
      <c r="O17" s="16"/>
      <c r="P17" s="16">
        <v>12.1</v>
      </c>
      <c r="R17" s="27">
        <v>2.7675000000000001</v>
      </c>
      <c r="S17" s="12"/>
      <c r="T17" s="22"/>
    </row>
    <row r="18" spans="1:23" x14ac:dyDescent="0.25">
      <c r="A18" s="26">
        <v>1942</v>
      </c>
      <c r="C18" s="16">
        <v>1771.8</v>
      </c>
      <c r="D18"/>
      <c r="E18" s="17">
        <v>50219</v>
      </c>
      <c r="F18" s="17"/>
      <c r="G18" s="16">
        <v>166</v>
      </c>
      <c r="H18"/>
      <c r="I18" s="17">
        <v>88103</v>
      </c>
      <c r="J18" s="13">
        <v>14507</v>
      </c>
      <c r="K18" s="16">
        <v>11.5</v>
      </c>
      <c r="L18" s="21"/>
      <c r="M18"/>
      <c r="N18" s="16">
        <v>40.700000000000003</v>
      </c>
      <c r="O18" s="16"/>
      <c r="P18" s="16">
        <v>14.9</v>
      </c>
      <c r="R18" s="27">
        <v>2.8258333333333332</v>
      </c>
      <c r="S18" s="12"/>
      <c r="T18" s="22"/>
    </row>
    <row r="19" spans="1:23" x14ac:dyDescent="0.25">
      <c r="A19" s="26">
        <v>1943</v>
      </c>
      <c r="C19" s="16">
        <v>2073.6999999999998</v>
      </c>
      <c r="D19"/>
      <c r="E19" s="17">
        <v>55995</v>
      </c>
      <c r="F19" s="17"/>
      <c r="G19" s="16">
        <v>203.1</v>
      </c>
      <c r="H19"/>
      <c r="I19" s="17">
        <v>112770</v>
      </c>
      <c r="J19" s="13">
        <v>17191</v>
      </c>
      <c r="K19" s="16">
        <v>12.4</v>
      </c>
      <c r="L19" s="21"/>
      <c r="M19"/>
      <c r="N19" s="16">
        <v>47.3</v>
      </c>
      <c r="O19" s="16"/>
      <c r="P19" s="16">
        <v>18</v>
      </c>
      <c r="R19" s="27">
        <v>2.7300000000000004</v>
      </c>
      <c r="S19" s="12"/>
      <c r="T19" s="22"/>
    </row>
    <row r="20" spans="1:23" x14ac:dyDescent="0.25">
      <c r="A20" s="26">
        <v>1944</v>
      </c>
      <c r="C20" s="16">
        <v>2239.4</v>
      </c>
      <c r="D20"/>
      <c r="E20" s="17">
        <v>57221</v>
      </c>
      <c r="F20" s="17"/>
      <c r="G20" s="16">
        <v>224.6</v>
      </c>
      <c r="H20"/>
      <c r="I20" s="17">
        <v>124400</v>
      </c>
      <c r="J20" s="13">
        <v>18332</v>
      </c>
      <c r="K20" s="16">
        <v>13.7</v>
      </c>
      <c r="L20" s="21"/>
      <c r="M20"/>
      <c r="N20" s="16">
        <v>47.3</v>
      </c>
      <c r="O20" s="16"/>
      <c r="P20" s="16">
        <v>21.4</v>
      </c>
      <c r="R20" s="27">
        <v>2.7241666666666666</v>
      </c>
      <c r="S20" s="12"/>
      <c r="T20" s="22"/>
    </row>
    <row r="21" spans="1:23" x14ac:dyDescent="0.25">
      <c r="A21" s="26">
        <v>1945</v>
      </c>
      <c r="C21" s="16">
        <v>2217.8000000000002</v>
      </c>
      <c r="D21"/>
      <c r="E21" s="17">
        <v>55548</v>
      </c>
      <c r="F21" s="17"/>
      <c r="G21" s="16">
        <v>228.2</v>
      </c>
      <c r="H21"/>
      <c r="I21" s="17">
        <v>126393</v>
      </c>
      <c r="J21" s="13">
        <v>19430</v>
      </c>
      <c r="K21" s="16">
        <v>15.1</v>
      </c>
      <c r="L21" s="21"/>
      <c r="M21"/>
      <c r="N21" s="16">
        <v>37.700000000000003</v>
      </c>
      <c r="O21" s="16"/>
      <c r="P21" s="16">
        <v>23.2</v>
      </c>
      <c r="R21" s="27">
        <v>2.6233333333333335</v>
      </c>
      <c r="S21" s="12"/>
      <c r="T21" s="22"/>
    </row>
    <row r="22" spans="1:23" x14ac:dyDescent="0.25">
      <c r="A22" s="26">
        <v>1946</v>
      </c>
      <c r="C22" s="16">
        <v>1960.9</v>
      </c>
      <c r="D22"/>
      <c r="E22" s="17">
        <v>49643</v>
      </c>
      <c r="F22" s="17"/>
      <c r="G22" s="16">
        <v>227.8</v>
      </c>
      <c r="H22"/>
      <c r="I22" s="17">
        <v>122590</v>
      </c>
      <c r="J22" s="13">
        <v>23495</v>
      </c>
      <c r="K22" s="16">
        <v>16.8</v>
      </c>
      <c r="L22" s="21"/>
      <c r="M22"/>
      <c r="N22" s="16">
        <v>37.799999999999997</v>
      </c>
      <c r="O22" s="16"/>
      <c r="P22" s="16">
        <v>25.8</v>
      </c>
      <c r="R22" s="27">
        <v>2.5266666666666664</v>
      </c>
      <c r="S22" s="12"/>
      <c r="T22" s="22"/>
    </row>
    <row r="23" spans="1:23" x14ac:dyDescent="0.25">
      <c r="A23" s="26">
        <v>1947</v>
      </c>
      <c r="C23" s="16">
        <v>1939.4</v>
      </c>
      <c r="D23"/>
      <c r="E23" s="17">
        <v>49936</v>
      </c>
      <c r="F23" s="17"/>
      <c r="G23" s="16">
        <v>249.9</v>
      </c>
      <c r="H23"/>
      <c r="I23" s="17">
        <v>132491</v>
      </c>
      <c r="J23" s="13">
        <v>21992</v>
      </c>
      <c r="K23" s="16">
        <v>18.100000000000001</v>
      </c>
      <c r="L23" s="21"/>
      <c r="M23"/>
      <c r="N23" s="16">
        <v>42.8</v>
      </c>
      <c r="O23" s="16"/>
      <c r="P23" s="16">
        <v>29.2</v>
      </c>
      <c r="R23" s="27">
        <v>2.6108333333333329</v>
      </c>
      <c r="S23" s="12"/>
      <c r="T23" s="22"/>
    </row>
    <row r="24" spans="1:23" x14ac:dyDescent="0.25">
      <c r="A24" s="26">
        <v>1948</v>
      </c>
      <c r="C24" s="16">
        <v>2020</v>
      </c>
      <c r="D24"/>
      <c r="E24" s="17">
        <v>51332</v>
      </c>
      <c r="F24" s="17"/>
      <c r="G24" s="16">
        <v>274.8</v>
      </c>
      <c r="H24"/>
      <c r="I24" s="17">
        <v>144470</v>
      </c>
      <c r="J24" s="13">
        <v>23322</v>
      </c>
      <c r="K24" s="16">
        <v>19.7</v>
      </c>
      <c r="L24" s="21"/>
      <c r="M24"/>
      <c r="N24" s="16">
        <v>58.8</v>
      </c>
      <c r="O24" s="16"/>
      <c r="P24" s="16">
        <v>31.4</v>
      </c>
      <c r="R24" s="27">
        <v>2.8166666666666664</v>
      </c>
      <c r="S24" s="12"/>
      <c r="T24" s="22"/>
      <c r="V24" s="17">
        <v>99119</v>
      </c>
      <c r="W24" s="17">
        <v>10211</v>
      </c>
    </row>
    <row r="25" spans="1:23" x14ac:dyDescent="0.25">
      <c r="A25" s="26">
        <v>1949</v>
      </c>
      <c r="C25" s="16">
        <v>2008.9</v>
      </c>
      <c r="D25"/>
      <c r="E25" s="13">
        <v>50358</v>
      </c>
      <c r="F25" s="17"/>
      <c r="G25" s="16">
        <v>272.8</v>
      </c>
      <c r="H25"/>
      <c r="I25" s="17">
        <v>144512</v>
      </c>
      <c r="J25" s="13">
        <v>22340</v>
      </c>
      <c r="K25" s="16">
        <v>20.9</v>
      </c>
      <c r="L25" s="21"/>
      <c r="M25"/>
      <c r="N25" s="16">
        <v>50.4</v>
      </c>
      <c r="O25" s="16"/>
      <c r="P25" s="16">
        <v>32.299999999999997</v>
      </c>
      <c r="R25" s="27">
        <v>2.6600000000000006</v>
      </c>
      <c r="S25" s="12"/>
      <c r="T25" s="22"/>
      <c r="V25" s="17">
        <v>95610</v>
      </c>
      <c r="W25" s="17">
        <v>10064</v>
      </c>
    </row>
    <row r="26" spans="1:23" x14ac:dyDescent="0.25">
      <c r="A26" s="26">
        <v>1950</v>
      </c>
      <c r="C26" s="16">
        <v>2184</v>
      </c>
      <c r="D26"/>
      <c r="E26" s="13">
        <v>52424</v>
      </c>
      <c r="F26" s="17"/>
      <c r="G26" s="16">
        <v>300.2</v>
      </c>
      <c r="H26"/>
      <c r="I26" s="17">
        <v>158465</v>
      </c>
      <c r="J26" s="13">
        <v>25810</v>
      </c>
      <c r="K26" s="16">
        <v>23</v>
      </c>
      <c r="L26" s="21"/>
      <c r="M26"/>
      <c r="N26" s="16">
        <v>68</v>
      </c>
      <c r="O26" s="16"/>
      <c r="P26" s="16">
        <v>33.4</v>
      </c>
      <c r="R26" s="27">
        <v>2.6225000000000001</v>
      </c>
      <c r="S26" s="12"/>
      <c r="T26" s="22"/>
      <c r="V26" s="17">
        <v>100064</v>
      </c>
      <c r="W26" s="17">
        <v>9996</v>
      </c>
    </row>
    <row r="27" spans="1:23" x14ac:dyDescent="0.25">
      <c r="A27" s="26">
        <v>1951</v>
      </c>
      <c r="C27" s="16">
        <v>2360</v>
      </c>
      <c r="D27"/>
      <c r="E27" s="13">
        <v>56415</v>
      </c>
      <c r="F27" s="17"/>
      <c r="G27" s="16">
        <v>347.3</v>
      </c>
      <c r="H27"/>
      <c r="I27" s="17">
        <v>185927</v>
      </c>
      <c r="J27" s="13">
        <v>27828</v>
      </c>
      <c r="K27" s="16">
        <v>24.7</v>
      </c>
      <c r="L27" s="21"/>
      <c r="M27"/>
      <c r="N27" s="16">
        <v>82.3</v>
      </c>
      <c r="O27" s="16"/>
      <c r="P27" s="16">
        <v>37.799999999999997</v>
      </c>
      <c r="R27" s="27">
        <v>2.86</v>
      </c>
      <c r="S27" s="12"/>
      <c r="T27" s="22"/>
      <c r="V27" s="17">
        <v>108525</v>
      </c>
      <c r="W27" s="17">
        <v>9699</v>
      </c>
    </row>
    <row r="28" spans="1:23" x14ac:dyDescent="0.25">
      <c r="A28" s="26">
        <v>1952</v>
      </c>
      <c r="C28" s="16">
        <v>2456.1</v>
      </c>
      <c r="D28"/>
      <c r="E28" s="13">
        <v>57702</v>
      </c>
      <c r="F28" s="17"/>
      <c r="G28" s="16">
        <v>367.7</v>
      </c>
      <c r="H28"/>
      <c r="I28" s="17">
        <v>201341</v>
      </c>
      <c r="J28" s="13">
        <v>28630</v>
      </c>
      <c r="K28" s="16">
        <v>27.1</v>
      </c>
      <c r="L28" s="21"/>
      <c r="M28"/>
      <c r="N28" s="16">
        <v>81.900000000000006</v>
      </c>
      <c r="O28" s="16"/>
      <c r="P28" s="16">
        <v>40.6</v>
      </c>
      <c r="R28" s="27">
        <v>2.9558333333333331</v>
      </c>
      <c r="S28" s="12"/>
      <c r="T28" s="22"/>
      <c r="V28" s="17">
        <v>110757</v>
      </c>
      <c r="W28" s="17">
        <v>9637</v>
      </c>
    </row>
    <row r="29" spans="1:23" x14ac:dyDescent="0.25">
      <c r="A29" s="26">
        <v>1953</v>
      </c>
      <c r="C29" s="16">
        <v>2571.4</v>
      </c>
      <c r="D29"/>
      <c r="E29" s="13">
        <v>58918</v>
      </c>
      <c r="F29" s="17"/>
      <c r="G29" s="16">
        <v>389.7</v>
      </c>
      <c r="H29"/>
      <c r="I29" s="17">
        <v>215522</v>
      </c>
      <c r="J29" s="13">
        <v>30029</v>
      </c>
      <c r="K29" s="16">
        <v>29.1</v>
      </c>
      <c r="L29" s="21"/>
      <c r="M29"/>
      <c r="N29" s="16">
        <v>87.1</v>
      </c>
      <c r="O29" s="16"/>
      <c r="P29" s="16">
        <v>43.5</v>
      </c>
      <c r="R29" s="27">
        <v>3.1991666666666672</v>
      </c>
      <c r="S29" s="12"/>
      <c r="T29" s="22"/>
      <c r="V29" s="17">
        <v>112184</v>
      </c>
      <c r="W29" s="17">
        <v>9475</v>
      </c>
    </row>
    <row r="30" spans="1:23" x14ac:dyDescent="0.25">
      <c r="A30" s="26">
        <v>1954</v>
      </c>
      <c r="C30" s="16">
        <v>2556.9</v>
      </c>
      <c r="D30"/>
      <c r="E30" s="13">
        <v>57387</v>
      </c>
      <c r="F30" s="17"/>
      <c r="G30" s="16">
        <v>391.1</v>
      </c>
      <c r="H30"/>
      <c r="I30" s="17">
        <v>214443</v>
      </c>
      <c r="J30" s="13">
        <v>30523</v>
      </c>
      <c r="K30" s="16">
        <v>28.9</v>
      </c>
      <c r="L30" s="21"/>
      <c r="M30"/>
      <c r="N30" s="16">
        <v>83.5</v>
      </c>
      <c r="O30" s="16"/>
      <c r="P30" s="16">
        <v>46</v>
      </c>
      <c r="R30" s="27">
        <v>2.9008333333333334</v>
      </c>
      <c r="S30" s="12"/>
      <c r="T30" s="22"/>
      <c r="V30" s="17">
        <v>107712</v>
      </c>
      <c r="W30" s="17">
        <v>9329</v>
      </c>
    </row>
    <row r="31" spans="1:23" x14ac:dyDescent="0.25">
      <c r="A31" s="26">
        <v>1955</v>
      </c>
      <c r="C31" s="16">
        <v>2739</v>
      </c>
      <c r="D31"/>
      <c r="E31" s="13">
        <v>59080</v>
      </c>
      <c r="F31" s="17"/>
      <c r="G31" s="16">
        <v>426.2</v>
      </c>
      <c r="H31"/>
      <c r="I31" s="17">
        <v>230899</v>
      </c>
      <c r="J31" s="13">
        <v>33799</v>
      </c>
      <c r="K31" s="16">
        <v>31.5</v>
      </c>
      <c r="L31" s="21"/>
      <c r="M31"/>
      <c r="N31" s="16">
        <v>98.1</v>
      </c>
      <c r="O31" s="16"/>
      <c r="P31" s="16">
        <v>48.9</v>
      </c>
      <c r="R31" s="27">
        <v>3.0524999999999998</v>
      </c>
      <c r="S31" s="12"/>
      <c r="T31" s="22"/>
      <c r="V31" s="17">
        <v>111238</v>
      </c>
      <c r="W31" s="17">
        <v>9149</v>
      </c>
    </row>
    <row r="32" spans="1:23" x14ac:dyDescent="0.25">
      <c r="A32" s="26">
        <v>1956</v>
      </c>
      <c r="C32" s="16">
        <v>2797.4</v>
      </c>
      <c r="D32"/>
      <c r="E32" s="13">
        <v>60845</v>
      </c>
      <c r="F32" s="17"/>
      <c r="G32" s="16">
        <v>450.1</v>
      </c>
      <c r="H32"/>
      <c r="I32" s="17">
        <v>249640</v>
      </c>
      <c r="J32" s="13">
        <v>35633</v>
      </c>
      <c r="K32" s="16">
        <v>34.200000000000003</v>
      </c>
      <c r="L32" s="21"/>
      <c r="M32"/>
      <c r="N32" s="16">
        <v>104.8</v>
      </c>
      <c r="O32" s="16"/>
      <c r="P32" s="16">
        <v>54.1</v>
      </c>
      <c r="R32" s="27">
        <v>3.3641666666666663</v>
      </c>
      <c r="S32" s="12"/>
      <c r="T32" s="22"/>
      <c r="V32" s="17">
        <v>113637</v>
      </c>
      <c r="W32" s="17">
        <v>8981</v>
      </c>
    </row>
    <row r="33" spans="1:23" x14ac:dyDescent="0.25">
      <c r="A33" s="26">
        <v>1957</v>
      </c>
      <c r="C33" s="16">
        <v>2856.3</v>
      </c>
      <c r="D33"/>
      <c r="E33" s="13">
        <v>61308</v>
      </c>
      <c r="F33" s="17"/>
      <c r="G33" s="16">
        <v>474.9</v>
      </c>
      <c r="H33"/>
      <c r="I33" s="17">
        <v>262980</v>
      </c>
      <c r="J33" s="13">
        <v>37498</v>
      </c>
      <c r="K33" s="16">
        <v>36.6</v>
      </c>
      <c r="L33" s="21"/>
      <c r="M33"/>
      <c r="N33" s="16">
        <v>106.7</v>
      </c>
      <c r="O33" s="16"/>
      <c r="P33" s="16">
        <v>58.9</v>
      </c>
      <c r="R33" s="27">
        <v>3.8849999999999998</v>
      </c>
      <c r="S33" s="12"/>
      <c r="T33" s="22"/>
      <c r="V33" s="17">
        <v>113304</v>
      </c>
      <c r="W33" s="17">
        <v>8821</v>
      </c>
    </row>
    <row r="34" spans="1:23" x14ac:dyDescent="0.25">
      <c r="A34" s="26">
        <v>1958</v>
      </c>
      <c r="C34" s="16">
        <v>2835.3</v>
      </c>
      <c r="D34"/>
      <c r="E34" s="13">
        <v>59839</v>
      </c>
      <c r="F34" s="17"/>
      <c r="G34" s="16">
        <v>482</v>
      </c>
      <c r="H34"/>
      <c r="I34" s="17">
        <v>265119</v>
      </c>
      <c r="J34" s="13">
        <v>37935</v>
      </c>
      <c r="K34" s="16">
        <v>37.700000000000003</v>
      </c>
      <c r="L34" s="21"/>
      <c r="M34"/>
      <c r="N34" s="16">
        <v>103.6</v>
      </c>
      <c r="O34" s="16"/>
      <c r="P34" s="16">
        <v>62.4</v>
      </c>
      <c r="R34" s="27">
        <v>3.7875000000000001</v>
      </c>
      <c r="S34" s="12"/>
      <c r="T34" s="22"/>
      <c r="V34" s="17">
        <v>109709</v>
      </c>
      <c r="W34" s="17">
        <v>8611</v>
      </c>
    </row>
    <row r="35" spans="1:23" x14ac:dyDescent="0.25">
      <c r="A35" s="26">
        <v>1959</v>
      </c>
      <c r="C35" s="16">
        <v>3031</v>
      </c>
      <c r="D35"/>
      <c r="E35" s="13">
        <v>61587</v>
      </c>
      <c r="F35" s="17"/>
      <c r="G35" s="16">
        <v>522.5</v>
      </c>
      <c r="H35"/>
      <c r="I35" s="17">
        <v>286309</v>
      </c>
      <c r="J35" s="13">
        <v>40509</v>
      </c>
      <c r="K35" s="16">
        <v>41.1</v>
      </c>
      <c r="L35" s="21"/>
      <c r="M35"/>
      <c r="N35" s="16">
        <v>121.5</v>
      </c>
      <c r="O35" s="16"/>
      <c r="P35" s="16">
        <v>65.400000000000006</v>
      </c>
      <c r="R35" s="27">
        <v>4.3816666666666668</v>
      </c>
      <c r="S35" s="12"/>
      <c r="T35" s="22"/>
      <c r="V35" s="17">
        <v>113164</v>
      </c>
      <c r="W35" s="17">
        <v>8428</v>
      </c>
    </row>
    <row r="36" spans="1:23" x14ac:dyDescent="0.25">
      <c r="A36" s="26">
        <v>1960</v>
      </c>
      <c r="C36" s="16">
        <v>3108.7</v>
      </c>
      <c r="D36"/>
      <c r="E36" s="13">
        <v>62680</v>
      </c>
      <c r="F36" s="17"/>
      <c r="G36" s="16">
        <v>543.29999999999995</v>
      </c>
      <c r="H36"/>
      <c r="I36" s="17">
        <v>301851</v>
      </c>
      <c r="J36" s="13">
        <v>40085</v>
      </c>
      <c r="K36" s="16">
        <v>44.5</v>
      </c>
      <c r="L36" s="12">
        <v>1.1000000000000001</v>
      </c>
      <c r="M36"/>
      <c r="N36" s="16">
        <v>122.5</v>
      </c>
      <c r="O36" s="16"/>
      <c r="P36" s="16">
        <v>67.900000000000006</v>
      </c>
      <c r="R36" s="27">
        <v>4.41</v>
      </c>
      <c r="S36" s="12"/>
      <c r="T36" s="17">
        <v>180671000</v>
      </c>
      <c r="U36" s="12">
        <v>60.187151392496503</v>
      </c>
      <c r="V36" s="17">
        <v>114721</v>
      </c>
      <c r="W36" s="17">
        <v>8305</v>
      </c>
    </row>
    <row r="37" spans="1:23" x14ac:dyDescent="0.25">
      <c r="A37" s="26">
        <v>1961</v>
      </c>
      <c r="C37" s="16">
        <v>3188.1</v>
      </c>
      <c r="D37"/>
      <c r="E37" s="13">
        <v>62881</v>
      </c>
      <c r="F37" s="17"/>
      <c r="G37" s="16">
        <v>563.29999999999995</v>
      </c>
      <c r="H37"/>
      <c r="I37" s="17">
        <v>311088</v>
      </c>
      <c r="J37" s="13">
        <v>42206</v>
      </c>
      <c r="K37" s="16">
        <v>47</v>
      </c>
      <c r="L37" s="12">
        <v>2</v>
      </c>
      <c r="M37"/>
      <c r="N37" s="16">
        <v>126.5</v>
      </c>
      <c r="O37" s="16"/>
      <c r="P37" s="16">
        <v>70.599999999999994</v>
      </c>
      <c r="R37" s="27">
        <v>4.3500000000000005</v>
      </c>
      <c r="S37" s="12"/>
      <c r="T37" s="17">
        <v>183691000</v>
      </c>
      <c r="U37" s="12">
        <v>60.001766366127001</v>
      </c>
      <c r="V37" s="17">
        <v>114607</v>
      </c>
      <c r="W37" s="17">
        <v>8177</v>
      </c>
    </row>
    <row r="38" spans="1:23" x14ac:dyDescent="0.25">
      <c r="A38" s="26">
        <v>1962</v>
      </c>
      <c r="C38" s="16">
        <v>3383.1</v>
      </c>
      <c r="D38"/>
      <c r="E38" s="13">
        <v>64573</v>
      </c>
      <c r="F38" s="17"/>
      <c r="G38" s="16">
        <v>605.1</v>
      </c>
      <c r="H38"/>
      <c r="I38" s="17">
        <v>332912</v>
      </c>
      <c r="J38" s="13">
        <v>44163</v>
      </c>
      <c r="K38" s="16">
        <v>50.4</v>
      </c>
      <c r="L38" s="12">
        <v>2.2999999999999998</v>
      </c>
      <c r="M38"/>
      <c r="N38" s="16">
        <v>139.6</v>
      </c>
      <c r="O38" s="16"/>
      <c r="P38" s="16">
        <v>74.099999999999994</v>
      </c>
      <c r="R38" s="27">
        <v>4.3250000000000002</v>
      </c>
      <c r="S38" s="12"/>
      <c r="T38" s="17">
        <v>186538000</v>
      </c>
      <c r="U38" s="12">
        <v>59.9879990274938</v>
      </c>
      <c r="V38" s="17">
        <v>118097</v>
      </c>
      <c r="W38" s="17">
        <v>8009</v>
      </c>
    </row>
    <row r="39" spans="1:23" x14ac:dyDescent="0.25">
      <c r="A39" s="26">
        <v>1963</v>
      </c>
      <c r="C39" s="16">
        <v>3530.4</v>
      </c>
      <c r="D39"/>
      <c r="E39" s="13">
        <v>65619</v>
      </c>
      <c r="F39" s="17"/>
      <c r="G39" s="16">
        <v>638.6</v>
      </c>
      <c r="H39"/>
      <c r="I39" s="17">
        <v>351179</v>
      </c>
      <c r="J39" s="13">
        <v>45478</v>
      </c>
      <c r="K39" s="16">
        <v>53.4</v>
      </c>
      <c r="L39" s="12">
        <v>2.2000000000000002</v>
      </c>
      <c r="M39"/>
      <c r="N39" s="16">
        <v>147.69999999999999</v>
      </c>
      <c r="O39" s="16"/>
      <c r="P39" s="16">
        <v>78</v>
      </c>
      <c r="R39" s="27">
        <v>4.2591666666666663</v>
      </c>
      <c r="S39" s="12"/>
      <c r="T39" s="17">
        <v>189242000</v>
      </c>
      <c r="U39" s="12">
        <v>60.097698236994297</v>
      </c>
      <c r="V39" s="17">
        <v>120093</v>
      </c>
      <c r="W39" s="17">
        <v>7722</v>
      </c>
    </row>
    <row r="40" spans="1:23" x14ac:dyDescent="0.25">
      <c r="A40" s="26">
        <v>1964</v>
      </c>
      <c r="C40" s="16">
        <v>3734</v>
      </c>
      <c r="D40"/>
      <c r="E40" s="14">
        <v>67275</v>
      </c>
      <c r="F40" s="17"/>
      <c r="G40" s="16">
        <v>685.8</v>
      </c>
      <c r="H40"/>
      <c r="I40" s="17">
        <v>376821</v>
      </c>
      <c r="J40" s="14">
        <v>49399</v>
      </c>
      <c r="K40" s="16">
        <v>57.3</v>
      </c>
      <c r="L40" s="12">
        <v>2.7</v>
      </c>
      <c r="M40"/>
      <c r="N40" s="16">
        <v>158.5</v>
      </c>
      <c r="O40" s="16"/>
      <c r="P40" s="16">
        <v>82.4</v>
      </c>
      <c r="R40" s="28">
        <v>4.4058333333333328</v>
      </c>
      <c r="S40" s="12"/>
      <c r="T40" s="17">
        <v>191889000</v>
      </c>
      <c r="U40" s="12">
        <v>60.267300456215303</v>
      </c>
      <c r="V40" s="17">
        <v>122889</v>
      </c>
      <c r="W40" s="17">
        <v>7652</v>
      </c>
    </row>
    <row r="41" spans="1:23" x14ac:dyDescent="0.25">
      <c r="A41" s="26">
        <v>1965</v>
      </c>
      <c r="C41" s="16">
        <v>3976.7</v>
      </c>
      <c r="D41"/>
      <c r="E41" s="14">
        <v>69692</v>
      </c>
      <c r="F41" s="17"/>
      <c r="G41" s="16">
        <v>743.7</v>
      </c>
      <c r="H41"/>
      <c r="I41" s="17">
        <v>406347</v>
      </c>
      <c r="J41" s="14">
        <v>52074</v>
      </c>
      <c r="K41" s="16">
        <v>60.7</v>
      </c>
      <c r="L41" s="12">
        <v>3</v>
      </c>
      <c r="M41"/>
      <c r="N41" s="16">
        <v>177.5</v>
      </c>
      <c r="O41" s="16"/>
      <c r="P41" s="16">
        <v>88</v>
      </c>
      <c r="R41" s="28">
        <v>4.4933333333333332</v>
      </c>
      <c r="S41" s="12"/>
      <c r="T41" s="17">
        <v>194303000</v>
      </c>
      <c r="U41" s="12">
        <v>60.467674336040098</v>
      </c>
      <c r="V41" s="17">
        <v>127604</v>
      </c>
      <c r="W41" s="17">
        <v>7526</v>
      </c>
    </row>
    <row r="42" spans="1:23" x14ac:dyDescent="0.25">
      <c r="A42" s="26">
        <v>1966</v>
      </c>
      <c r="C42" s="16">
        <v>4238.8999999999996</v>
      </c>
      <c r="D42"/>
      <c r="E42" s="14">
        <v>73516</v>
      </c>
      <c r="F42" s="17"/>
      <c r="G42" s="16">
        <v>815</v>
      </c>
      <c r="H42"/>
      <c r="I42" s="17">
        <v>450286</v>
      </c>
      <c r="J42" s="14">
        <v>55590</v>
      </c>
      <c r="K42" s="16">
        <v>63.2</v>
      </c>
      <c r="L42" s="12">
        <v>3.9</v>
      </c>
      <c r="M42"/>
      <c r="N42" s="16">
        <v>197.8</v>
      </c>
      <c r="O42" s="16"/>
      <c r="P42" s="16">
        <v>95.3</v>
      </c>
      <c r="R42" s="28">
        <v>5.1300000000000008</v>
      </c>
      <c r="S42" s="12"/>
      <c r="T42" s="17">
        <v>196560000</v>
      </c>
      <c r="U42" s="12">
        <v>60.665911286880501</v>
      </c>
      <c r="V42" s="17">
        <v>133972</v>
      </c>
      <c r="W42" s="17">
        <v>7271</v>
      </c>
    </row>
    <row r="43" spans="1:23" x14ac:dyDescent="0.25">
      <c r="A43" s="26">
        <v>1967</v>
      </c>
      <c r="C43" s="16">
        <v>4355.2</v>
      </c>
      <c r="D43"/>
      <c r="E43" s="14">
        <v>75442</v>
      </c>
      <c r="F43" s="17"/>
      <c r="G43" s="16">
        <v>861.7</v>
      </c>
      <c r="H43"/>
      <c r="I43" s="17">
        <v>482943</v>
      </c>
      <c r="J43" s="14">
        <v>58551</v>
      </c>
      <c r="K43" s="16">
        <v>67.900000000000006</v>
      </c>
      <c r="L43" s="12">
        <v>3.8</v>
      </c>
      <c r="M43"/>
      <c r="N43" s="16">
        <v>200.4</v>
      </c>
      <c r="O43" s="16"/>
      <c r="P43" s="16">
        <v>103.5</v>
      </c>
      <c r="R43" s="28">
        <v>5.5066666666666668</v>
      </c>
      <c r="S43" s="12"/>
      <c r="T43" s="17">
        <v>198712000</v>
      </c>
      <c r="U43" s="12">
        <v>60.893113040876798</v>
      </c>
      <c r="V43" s="17">
        <v>136172</v>
      </c>
      <c r="W43" s="17">
        <v>7188</v>
      </c>
    </row>
    <row r="44" spans="1:23" x14ac:dyDescent="0.25">
      <c r="A44" s="26">
        <v>1968</v>
      </c>
      <c r="C44" s="16">
        <v>4569</v>
      </c>
      <c r="D44"/>
      <c r="E44" s="14">
        <v>77602</v>
      </c>
      <c r="F44" s="17"/>
      <c r="G44" s="16">
        <v>942.5</v>
      </c>
      <c r="H44"/>
      <c r="I44" s="17">
        <v>532101</v>
      </c>
      <c r="J44" s="14">
        <v>63016</v>
      </c>
      <c r="K44" s="16">
        <v>76.400000000000006</v>
      </c>
      <c r="L44" s="12">
        <v>4.2</v>
      </c>
      <c r="M44"/>
      <c r="N44" s="16">
        <v>216.2</v>
      </c>
      <c r="O44" s="16"/>
      <c r="P44" s="16">
        <v>113.3</v>
      </c>
      <c r="R44" s="28">
        <v>6.1750000000000007</v>
      </c>
      <c r="S44" s="12"/>
      <c r="T44" s="17">
        <v>200706000</v>
      </c>
      <c r="U44" s="12">
        <v>61.154504261789498</v>
      </c>
      <c r="V44" s="17">
        <v>139143</v>
      </c>
      <c r="W44" s="17">
        <v>7115</v>
      </c>
    </row>
    <row r="45" spans="1:23" x14ac:dyDescent="0.25">
      <c r="A45" s="26">
        <v>1969</v>
      </c>
      <c r="C45" s="16">
        <v>4712.5</v>
      </c>
      <c r="D45"/>
      <c r="E45" s="14">
        <v>79850</v>
      </c>
      <c r="F45" s="17"/>
      <c r="G45" s="16">
        <v>1019.9</v>
      </c>
      <c r="H45"/>
      <c r="I45" s="17">
        <v>586016</v>
      </c>
      <c r="J45" s="14">
        <v>64995</v>
      </c>
      <c r="K45" s="16">
        <v>83.9</v>
      </c>
      <c r="L45" s="12">
        <v>4.5</v>
      </c>
      <c r="M45"/>
      <c r="N45" s="16">
        <v>233.1</v>
      </c>
      <c r="O45" s="16"/>
      <c r="P45" s="16">
        <v>124.9</v>
      </c>
      <c r="R45" s="28">
        <v>7.0291666666666659</v>
      </c>
      <c r="S45" s="12"/>
      <c r="T45" s="17">
        <v>202677000</v>
      </c>
      <c r="U45" s="12">
        <v>61.462360116835399</v>
      </c>
      <c r="V45" s="17">
        <v>143024</v>
      </c>
      <c r="W45" s="17">
        <v>7199</v>
      </c>
    </row>
    <row r="46" spans="1:23" x14ac:dyDescent="0.25">
      <c r="A46" s="26">
        <v>1970</v>
      </c>
      <c r="C46" s="16">
        <v>4722</v>
      </c>
      <c r="D46"/>
      <c r="E46" s="14">
        <v>79750</v>
      </c>
      <c r="F46" s="17"/>
      <c r="G46" s="16">
        <v>1075.9000000000001</v>
      </c>
      <c r="H46"/>
      <c r="I46" s="17">
        <v>625117</v>
      </c>
      <c r="J46" s="14">
        <v>65947</v>
      </c>
      <c r="K46" s="16">
        <v>91.4</v>
      </c>
      <c r="L46" s="12">
        <v>4.8</v>
      </c>
      <c r="M46"/>
      <c r="N46" s="16">
        <v>229.8</v>
      </c>
      <c r="O46" s="16"/>
      <c r="P46" s="16">
        <v>136.80000000000001</v>
      </c>
      <c r="R46" s="28">
        <v>8.0399999999999991</v>
      </c>
      <c r="S46" s="12"/>
      <c r="T46" s="17">
        <v>205052000</v>
      </c>
      <c r="U46" s="12">
        <v>61.821941746229399</v>
      </c>
      <c r="V46" s="17">
        <v>140823</v>
      </c>
      <c r="W46" s="17">
        <v>7097</v>
      </c>
    </row>
    <row r="47" spans="1:23" x14ac:dyDescent="0.25">
      <c r="A47" s="26">
        <v>1971</v>
      </c>
      <c r="C47" s="16">
        <v>4877.6000000000004</v>
      </c>
      <c r="D47"/>
      <c r="E47" s="14">
        <v>79554</v>
      </c>
      <c r="F47" s="17"/>
      <c r="G47" s="16">
        <v>1167.8</v>
      </c>
      <c r="H47"/>
      <c r="I47" s="17">
        <v>667030</v>
      </c>
      <c r="J47" s="14">
        <v>71830</v>
      </c>
      <c r="K47" s="16">
        <v>100.5</v>
      </c>
      <c r="L47" s="12">
        <v>4.7</v>
      </c>
      <c r="M47"/>
      <c r="N47" s="16">
        <v>255.3</v>
      </c>
      <c r="O47" s="16"/>
      <c r="P47" s="16">
        <v>148.9</v>
      </c>
      <c r="R47" s="28">
        <v>7.3866666666666667</v>
      </c>
      <c r="S47" s="12"/>
      <c r="T47" s="17">
        <v>207661000</v>
      </c>
      <c r="U47" s="12">
        <v>62.298381477283598</v>
      </c>
      <c r="V47" s="17">
        <v>140043</v>
      </c>
      <c r="W47" s="17">
        <v>7142</v>
      </c>
    </row>
    <row r="48" spans="1:23" x14ac:dyDescent="0.25">
      <c r="A48" s="26">
        <v>1972</v>
      </c>
      <c r="C48" s="16">
        <v>5134.3</v>
      </c>
      <c r="D48"/>
      <c r="E48" s="14">
        <v>81583</v>
      </c>
      <c r="F48" s="17"/>
      <c r="G48" s="16">
        <v>1282.4000000000001</v>
      </c>
      <c r="H48"/>
      <c r="I48" s="17">
        <v>733641</v>
      </c>
      <c r="J48" s="14">
        <v>78981</v>
      </c>
      <c r="K48" s="16">
        <v>107.9</v>
      </c>
      <c r="L48" s="12">
        <v>6.6</v>
      </c>
      <c r="M48"/>
      <c r="N48" s="16">
        <v>288.8</v>
      </c>
      <c r="O48" s="16"/>
      <c r="P48" s="16">
        <v>160.9</v>
      </c>
      <c r="R48" s="28">
        <v>7.2133333333333338</v>
      </c>
      <c r="S48" s="12"/>
      <c r="T48" s="17">
        <v>209896000</v>
      </c>
      <c r="U48" s="12">
        <v>62.774464967769397</v>
      </c>
      <c r="V48" s="17">
        <v>144127</v>
      </c>
      <c r="W48" s="17">
        <v>7234</v>
      </c>
    </row>
    <row r="49" spans="1:23" x14ac:dyDescent="0.25">
      <c r="A49" s="26">
        <v>1973</v>
      </c>
      <c r="C49" s="16">
        <v>5424.1</v>
      </c>
      <c r="D49"/>
      <c r="E49" s="14">
        <v>85202</v>
      </c>
      <c r="F49" s="17"/>
      <c r="G49" s="16">
        <v>1428.5</v>
      </c>
      <c r="H49"/>
      <c r="I49" s="17">
        <v>815039</v>
      </c>
      <c r="J49" s="14">
        <v>85516</v>
      </c>
      <c r="K49" s="16">
        <v>117.2</v>
      </c>
      <c r="L49" s="12">
        <v>5.2</v>
      </c>
      <c r="M49"/>
      <c r="N49" s="16">
        <v>332.6</v>
      </c>
      <c r="O49" s="16"/>
      <c r="P49" s="16">
        <v>178.1</v>
      </c>
      <c r="R49" s="28">
        <v>7.440833333333333</v>
      </c>
      <c r="S49" s="12"/>
      <c r="T49" s="17">
        <v>211909000</v>
      </c>
      <c r="U49" s="12">
        <v>63.2551101126937</v>
      </c>
      <c r="V49" s="17">
        <v>150314</v>
      </c>
      <c r="W49" s="17">
        <v>7316</v>
      </c>
    </row>
    <row r="50" spans="1:23" x14ac:dyDescent="0.25">
      <c r="A50" s="26">
        <v>1974</v>
      </c>
      <c r="C50" s="16">
        <v>5396</v>
      </c>
      <c r="D50"/>
      <c r="E50" s="14">
        <v>86573</v>
      </c>
      <c r="F50" s="17"/>
      <c r="G50" s="16">
        <v>1548.8</v>
      </c>
      <c r="H50"/>
      <c r="I50" s="17">
        <v>890320</v>
      </c>
      <c r="J50" s="14">
        <v>92823</v>
      </c>
      <c r="K50" s="16">
        <v>124.9</v>
      </c>
      <c r="L50" s="12">
        <v>3.3</v>
      </c>
      <c r="M50"/>
      <c r="N50" s="16">
        <v>350.7</v>
      </c>
      <c r="O50" s="16"/>
      <c r="P50" s="16">
        <v>206.2</v>
      </c>
      <c r="R50" s="28">
        <v>8.5658333333333321</v>
      </c>
      <c r="S50" s="12"/>
      <c r="T50" s="17">
        <v>213854000</v>
      </c>
      <c r="U50" s="12">
        <v>63.748979581116799</v>
      </c>
      <c r="V50" s="17">
        <v>150547</v>
      </c>
      <c r="W50" s="17">
        <v>7527</v>
      </c>
    </row>
    <row r="51" spans="1:23" x14ac:dyDescent="0.25">
      <c r="A51" s="26">
        <v>1975</v>
      </c>
      <c r="C51" s="16">
        <v>5385.4</v>
      </c>
      <c r="D51"/>
      <c r="E51" s="14">
        <v>85044</v>
      </c>
      <c r="F51" s="17"/>
      <c r="G51" s="16">
        <v>1688.9</v>
      </c>
      <c r="H51"/>
      <c r="I51" s="17">
        <v>950175</v>
      </c>
      <c r="J51" s="14">
        <v>98882</v>
      </c>
      <c r="K51" s="16">
        <v>135.30000000000001</v>
      </c>
      <c r="L51" s="12">
        <v>4.5</v>
      </c>
      <c r="M51"/>
      <c r="N51" s="16">
        <v>341.7</v>
      </c>
      <c r="O51" s="16"/>
      <c r="P51" s="16">
        <v>237.5</v>
      </c>
      <c r="R51" s="28">
        <v>8.8258333333333336</v>
      </c>
      <c r="S51" s="12"/>
      <c r="T51" s="17">
        <v>215973000</v>
      </c>
      <c r="U51" s="12">
        <v>64.255214892253306</v>
      </c>
      <c r="V51" s="17">
        <v>146463</v>
      </c>
      <c r="W51" s="17">
        <v>7506</v>
      </c>
    </row>
    <row r="52" spans="1:23" x14ac:dyDescent="0.25">
      <c r="A52" s="26">
        <v>1976</v>
      </c>
      <c r="C52" s="16">
        <v>5675.4</v>
      </c>
      <c r="D52"/>
      <c r="E52" s="14">
        <v>87402</v>
      </c>
      <c r="F52" s="17"/>
      <c r="G52" s="16">
        <v>1877.6</v>
      </c>
      <c r="H52"/>
      <c r="I52" s="17">
        <v>1051234</v>
      </c>
      <c r="J52" s="14">
        <v>116219</v>
      </c>
      <c r="K52" s="16">
        <v>146.4</v>
      </c>
      <c r="L52" s="12">
        <v>5.0999999999999996</v>
      </c>
      <c r="M52"/>
      <c r="N52" s="16">
        <v>412.9</v>
      </c>
      <c r="O52" s="16"/>
      <c r="P52" s="16">
        <v>259.2</v>
      </c>
      <c r="R52" s="28">
        <v>8.4341666666666661</v>
      </c>
      <c r="S52" s="12"/>
      <c r="T52" s="17">
        <v>218035000</v>
      </c>
      <c r="U52" s="12">
        <v>64.552517961158003</v>
      </c>
      <c r="V52" s="17">
        <v>150687</v>
      </c>
      <c r="W52" s="17">
        <v>7495</v>
      </c>
    </row>
    <row r="53" spans="1:23" x14ac:dyDescent="0.25">
      <c r="A53" s="26">
        <v>1977</v>
      </c>
      <c r="C53" s="16">
        <v>5937</v>
      </c>
      <c r="D53"/>
      <c r="E53" s="14">
        <v>90421</v>
      </c>
      <c r="F53" s="17"/>
      <c r="G53" s="16">
        <v>2086</v>
      </c>
      <c r="H53"/>
      <c r="I53" s="17">
        <v>1168985</v>
      </c>
      <c r="J53" s="14">
        <v>130657</v>
      </c>
      <c r="K53" s="16">
        <v>159.69999999999999</v>
      </c>
      <c r="L53" s="12">
        <v>7.1</v>
      </c>
      <c r="M53"/>
      <c r="N53" s="16">
        <v>489.8</v>
      </c>
      <c r="O53" s="16"/>
      <c r="P53" s="16">
        <v>288.3</v>
      </c>
      <c r="R53" s="28">
        <v>8.0241666666666678</v>
      </c>
      <c r="S53" s="12"/>
      <c r="T53" s="17">
        <v>220239000</v>
      </c>
      <c r="U53" s="12">
        <v>64.886392751211304</v>
      </c>
      <c r="V53" s="17">
        <v>155780</v>
      </c>
      <c r="W53" s="17">
        <v>7758</v>
      </c>
    </row>
    <row r="54" spans="1:23" x14ac:dyDescent="0.25">
      <c r="A54" s="26">
        <v>1978</v>
      </c>
      <c r="C54" s="16">
        <v>6267.2</v>
      </c>
      <c r="D54"/>
      <c r="E54" s="14">
        <v>94777</v>
      </c>
      <c r="F54" s="17"/>
      <c r="G54" s="16">
        <v>2356.6</v>
      </c>
      <c r="H54"/>
      <c r="I54" s="17">
        <v>1320225</v>
      </c>
      <c r="J54" s="14">
        <v>148340</v>
      </c>
      <c r="K54" s="16">
        <v>170.9</v>
      </c>
      <c r="L54" s="12">
        <v>8.9</v>
      </c>
      <c r="M54"/>
      <c r="N54" s="16">
        <v>583.9</v>
      </c>
      <c r="O54" s="16"/>
      <c r="P54" s="16">
        <v>325.10000000000002</v>
      </c>
      <c r="R54" s="28">
        <v>8.7249999999999996</v>
      </c>
      <c r="S54" s="12"/>
      <c r="T54" s="17">
        <v>222585000</v>
      </c>
      <c r="U54" s="12">
        <v>65.221352277329004</v>
      </c>
      <c r="V54" s="17">
        <v>162941</v>
      </c>
      <c r="W54" s="17">
        <v>8118</v>
      </c>
    </row>
    <row r="55" spans="1:23" x14ac:dyDescent="0.25">
      <c r="A55" s="26">
        <v>1979</v>
      </c>
      <c r="C55" s="16">
        <v>6466.2</v>
      </c>
      <c r="D55"/>
      <c r="E55" s="14">
        <v>98017</v>
      </c>
      <c r="F55" s="17"/>
      <c r="G55" s="16">
        <v>2632.1</v>
      </c>
      <c r="H55"/>
      <c r="I55" s="17">
        <v>1481035</v>
      </c>
      <c r="J55" s="14">
        <v>159103</v>
      </c>
      <c r="K55" s="16">
        <v>180.1</v>
      </c>
      <c r="L55" s="12">
        <v>8.5</v>
      </c>
      <c r="M55"/>
      <c r="N55" s="16">
        <v>659.8</v>
      </c>
      <c r="O55" s="16"/>
      <c r="P55" s="16">
        <v>371.1</v>
      </c>
      <c r="R55" s="28">
        <v>9.6291666666666664</v>
      </c>
      <c r="S55" s="12"/>
      <c r="T55" s="17">
        <v>225055000</v>
      </c>
      <c r="U55" s="12">
        <v>65.515249529263798</v>
      </c>
      <c r="V55" s="17">
        <v>167633</v>
      </c>
      <c r="W55" s="17">
        <v>8416</v>
      </c>
    </row>
    <row r="56" spans="1:23" x14ac:dyDescent="0.25">
      <c r="A56" s="26">
        <v>1980</v>
      </c>
      <c r="C56" s="16">
        <v>6450.4</v>
      </c>
      <c r="D56"/>
      <c r="E56" s="14">
        <v>98370</v>
      </c>
      <c r="F56" s="17"/>
      <c r="G56" s="16">
        <v>2862.5</v>
      </c>
      <c r="H56"/>
      <c r="I56" s="17">
        <v>1626229</v>
      </c>
      <c r="J56" s="14">
        <v>161702</v>
      </c>
      <c r="K56" s="16">
        <v>200.3</v>
      </c>
      <c r="L56" s="12">
        <v>9.8000000000000007</v>
      </c>
      <c r="M56"/>
      <c r="N56" s="16">
        <v>666.1</v>
      </c>
      <c r="O56" s="16"/>
      <c r="P56" s="16">
        <v>426</v>
      </c>
      <c r="R56" s="28">
        <v>11.938333333333334</v>
      </c>
      <c r="S56" s="12"/>
      <c r="T56" s="17">
        <v>227225000</v>
      </c>
      <c r="U56" s="12">
        <v>65.749417360629394</v>
      </c>
      <c r="V56" s="17">
        <v>166633</v>
      </c>
      <c r="W56" s="17">
        <v>8658</v>
      </c>
    </row>
    <row r="57" spans="1:23" x14ac:dyDescent="0.25">
      <c r="A57" s="26">
        <v>1981</v>
      </c>
      <c r="C57" s="16">
        <v>6617.7</v>
      </c>
      <c r="D57"/>
      <c r="E57" s="14">
        <v>99225</v>
      </c>
      <c r="F57" s="17"/>
      <c r="G57" s="16">
        <v>3211</v>
      </c>
      <c r="H57"/>
      <c r="I57" s="17">
        <v>1795268</v>
      </c>
      <c r="J57" s="14">
        <v>157204</v>
      </c>
      <c r="K57" s="16">
        <v>235.6</v>
      </c>
      <c r="L57" s="12">
        <v>11.5</v>
      </c>
      <c r="M57"/>
      <c r="N57" s="16">
        <v>778.6</v>
      </c>
      <c r="O57" s="16"/>
      <c r="P57" s="16">
        <v>485</v>
      </c>
      <c r="R57" s="28">
        <v>14.170833333333333</v>
      </c>
      <c r="S57" s="12"/>
      <c r="T57" s="17">
        <v>229466000</v>
      </c>
      <c r="U57" s="12">
        <v>65.942746325032104</v>
      </c>
      <c r="V57" s="17">
        <v>167767</v>
      </c>
      <c r="W57" s="17">
        <v>8753</v>
      </c>
    </row>
    <row r="58" spans="1:23" x14ac:dyDescent="0.25">
      <c r="A58" s="26">
        <v>1982</v>
      </c>
      <c r="C58" s="16">
        <v>6491.3</v>
      </c>
      <c r="D58"/>
      <c r="E58" s="14">
        <v>97305</v>
      </c>
      <c r="F58" s="17"/>
      <c r="G58" s="16">
        <v>3345</v>
      </c>
      <c r="H58"/>
      <c r="I58" s="17">
        <v>1894319</v>
      </c>
      <c r="J58" s="14">
        <v>154370</v>
      </c>
      <c r="K58" s="16">
        <v>240.9</v>
      </c>
      <c r="L58" s="12">
        <v>15</v>
      </c>
      <c r="M58"/>
      <c r="N58" s="16">
        <v>738</v>
      </c>
      <c r="O58" s="16"/>
      <c r="P58" s="16">
        <v>534.29999999999995</v>
      </c>
      <c r="R58" s="28">
        <v>13.787500000000001</v>
      </c>
      <c r="S58" s="12"/>
      <c r="T58" s="17">
        <v>231664000</v>
      </c>
      <c r="U58" s="12">
        <v>66.092172918467895</v>
      </c>
      <c r="V58" s="17">
        <v>163779</v>
      </c>
      <c r="W58" s="17">
        <v>8923</v>
      </c>
    </row>
    <row r="59" spans="1:23" x14ac:dyDescent="0.25">
      <c r="A59" s="26">
        <v>1983</v>
      </c>
      <c r="C59" s="16">
        <v>6792</v>
      </c>
      <c r="D59"/>
      <c r="E59" s="14">
        <v>98041</v>
      </c>
      <c r="F59" s="17"/>
      <c r="G59" s="16">
        <v>3638.1</v>
      </c>
      <c r="H59"/>
      <c r="I59" s="17">
        <v>2013907</v>
      </c>
      <c r="J59" s="14">
        <v>167796</v>
      </c>
      <c r="K59" s="16">
        <v>263.3</v>
      </c>
      <c r="L59" s="12">
        <v>21.3</v>
      </c>
      <c r="M59"/>
      <c r="N59" s="16">
        <v>808.7</v>
      </c>
      <c r="O59" s="16"/>
      <c r="P59" s="16">
        <v>560.5</v>
      </c>
      <c r="R59" s="28">
        <v>12.041666666666666</v>
      </c>
      <c r="S59" s="12"/>
      <c r="T59" s="17">
        <v>233792000</v>
      </c>
      <c r="U59" s="12">
        <v>66.190361656054506</v>
      </c>
      <c r="V59" s="17">
        <v>166077</v>
      </c>
      <c r="W59" s="17">
        <v>9213</v>
      </c>
    </row>
    <row r="60" spans="1:23" x14ac:dyDescent="0.25">
      <c r="A60" s="26">
        <v>1984</v>
      </c>
      <c r="C60" s="16">
        <v>7285</v>
      </c>
      <c r="D60"/>
      <c r="E60" s="14">
        <v>102458</v>
      </c>
      <c r="F60" s="17"/>
      <c r="G60" s="16">
        <v>4040.7</v>
      </c>
      <c r="H60"/>
      <c r="I60" s="17">
        <v>2217404</v>
      </c>
      <c r="J60" s="14">
        <v>185279</v>
      </c>
      <c r="K60" s="16">
        <v>289.8</v>
      </c>
      <c r="L60" s="12">
        <v>21.1</v>
      </c>
      <c r="M60"/>
      <c r="N60" s="16">
        <v>1013.3</v>
      </c>
      <c r="O60" s="16"/>
      <c r="P60" s="16">
        <v>594.29999999999995</v>
      </c>
      <c r="R60" s="28">
        <v>12.709166666666667</v>
      </c>
      <c r="S60" s="12"/>
      <c r="T60" s="17">
        <v>235825000</v>
      </c>
      <c r="U60" s="12">
        <v>66.2432457342844</v>
      </c>
      <c r="V60" s="17">
        <v>174211</v>
      </c>
      <c r="W60" s="17">
        <v>9412</v>
      </c>
    </row>
    <row r="61" spans="1:23" x14ac:dyDescent="0.25">
      <c r="A61" s="26">
        <v>1985</v>
      </c>
      <c r="C61" s="16">
        <v>7593.8</v>
      </c>
      <c r="D61"/>
      <c r="E61" s="14">
        <v>104987</v>
      </c>
      <c r="F61" s="17"/>
      <c r="G61" s="16">
        <v>4346.7</v>
      </c>
      <c r="H61"/>
      <c r="I61" s="17">
        <v>2388965</v>
      </c>
      <c r="J61" s="14">
        <v>189100</v>
      </c>
      <c r="K61" s="16">
        <v>308.10000000000002</v>
      </c>
      <c r="L61" s="12">
        <v>21.4</v>
      </c>
      <c r="M61"/>
      <c r="N61" s="16">
        <v>1049.5</v>
      </c>
      <c r="O61" s="16"/>
      <c r="P61" s="16">
        <v>636.70000000000005</v>
      </c>
      <c r="R61" s="28">
        <v>11.373333333333333</v>
      </c>
      <c r="S61" s="12"/>
      <c r="T61" s="17">
        <v>237924000</v>
      </c>
      <c r="U61" s="12">
        <v>66.258319141786899</v>
      </c>
      <c r="V61" s="17">
        <v>177608</v>
      </c>
      <c r="W61" s="17">
        <v>9327</v>
      </c>
    </row>
    <row r="62" spans="1:23" x14ac:dyDescent="0.25">
      <c r="A62" s="26">
        <v>1986</v>
      </c>
      <c r="C62" s="16">
        <v>7860.5</v>
      </c>
      <c r="D62"/>
      <c r="E62" s="14">
        <v>106873</v>
      </c>
      <c r="F62" s="17"/>
      <c r="G62" s="16">
        <v>4590.2</v>
      </c>
      <c r="H62"/>
      <c r="I62" s="17">
        <v>2543844</v>
      </c>
      <c r="J62" s="14">
        <v>197927</v>
      </c>
      <c r="K62" s="16">
        <v>323.39999999999998</v>
      </c>
      <c r="L62" s="12">
        <v>24.9</v>
      </c>
      <c r="M62"/>
      <c r="N62" s="16">
        <v>1087.2</v>
      </c>
      <c r="O62" s="16"/>
      <c r="P62" s="16">
        <v>682.2</v>
      </c>
      <c r="R62" s="28">
        <v>9.0208333333333321</v>
      </c>
      <c r="S62" s="12"/>
      <c r="T62" s="17">
        <v>240133000</v>
      </c>
      <c r="U62" s="12">
        <v>66.155122399034795</v>
      </c>
      <c r="V62" s="17">
        <v>179575</v>
      </c>
      <c r="W62" s="17">
        <v>9369</v>
      </c>
    </row>
    <row r="63" spans="1:23" x14ac:dyDescent="0.25">
      <c r="A63" s="26">
        <v>1987</v>
      </c>
      <c r="C63" s="16">
        <v>8132.6</v>
      </c>
      <c r="D63"/>
      <c r="E63" s="14">
        <v>109754</v>
      </c>
      <c r="F63" s="17"/>
      <c r="G63" s="16">
        <v>4870.2</v>
      </c>
      <c r="H63"/>
      <c r="I63" s="17">
        <v>2724310</v>
      </c>
      <c r="J63" s="14">
        <v>228075</v>
      </c>
      <c r="K63" s="16">
        <v>347.5</v>
      </c>
      <c r="L63" s="12">
        <v>30.3</v>
      </c>
      <c r="M63"/>
      <c r="N63" s="16">
        <v>1146.8</v>
      </c>
      <c r="O63" s="16"/>
      <c r="P63" s="16">
        <v>728</v>
      </c>
      <c r="R63" s="28">
        <v>9.3758333333333344</v>
      </c>
      <c r="S63" s="12"/>
      <c r="T63" s="17">
        <v>242289000</v>
      </c>
      <c r="U63" s="12">
        <v>66.040133908135701</v>
      </c>
      <c r="V63" s="17">
        <v>184785</v>
      </c>
      <c r="W63" s="17">
        <v>9665</v>
      </c>
    </row>
    <row r="64" spans="1:23" x14ac:dyDescent="0.25">
      <c r="A64" s="26">
        <v>1988</v>
      </c>
      <c r="C64" s="16">
        <v>8474.5</v>
      </c>
      <c r="D64"/>
      <c r="E64" s="14">
        <v>112864</v>
      </c>
      <c r="F64" s="17"/>
      <c r="G64" s="16">
        <v>5252.6</v>
      </c>
      <c r="H64"/>
      <c r="I64" s="17">
        <v>2950040</v>
      </c>
      <c r="J64" s="14">
        <v>270406</v>
      </c>
      <c r="K64" s="16">
        <v>374.5</v>
      </c>
      <c r="L64" s="12">
        <v>29.5</v>
      </c>
      <c r="M64"/>
      <c r="N64" s="16">
        <v>1195.4000000000001</v>
      </c>
      <c r="O64" s="16"/>
      <c r="P64" s="16">
        <v>782.4</v>
      </c>
      <c r="R64" s="28">
        <v>9.7100000000000009</v>
      </c>
      <c r="S64" s="12"/>
      <c r="T64" s="17">
        <v>244499000</v>
      </c>
      <c r="U64" s="12">
        <v>65.918208015705801</v>
      </c>
      <c r="V64" s="17">
        <v>189670</v>
      </c>
      <c r="W64" s="17">
        <v>9956</v>
      </c>
    </row>
    <row r="65" spans="1:23" x14ac:dyDescent="0.25">
      <c r="A65" s="26">
        <v>1989</v>
      </c>
      <c r="C65" s="16">
        <v>8786.4</v>
      </c>
      <c r="D65"/>
      <c r="E65" s="14">
        <v>115501</v>
      </c>
      <c r="F65" s="17"/>
      <c r="G65" s="16">
        <v>5657.7</v>
      </c>
      <c r="H65"/>
      <c r="I65" s="17">
        <v>3142566</v>
      </c>
      <c r="J65" s="14">
        <v>280222</v>
      </c>
      <c r="K65" s="16">
        <v>398.9</v>
      </c>
      <c r="L65" s="12">
        <v>27.4</v>
      </c>
      <c r="M65"/>
      <c r="N65" s="16">
        <v>1270.0999999999999</v>
      </c>
      <c r="O65" s="16"/>
      <c r="P65" s="16">
        <v>836.1</v>
      </c>
      <c r="R65" s="28">
        <v>9.2575000000000003</v>
      </c>
      <c r="S65" s="12"/>
      <c r="T65" s="17">
        <v>246819000</v>
      </c>
      <c r="U65" s="12">
        <v>65.798942060580003</v>
      </c>
      <c r="V65" s="17">
        <v>194925</v>
      </c>
      <c r="W65" s="17">
        <v>10070</v>
      </c>
    </row>
    <row r="66" spans="1:23" x14ac:dyDescent="0.25">
      <c r="A66" s="26">
        <v>1990</v>
      </c>
      <c r="C66" s="16">
        <v>8955</v>
      </c>
      <c r="D66"/>
      <c r="E66" s="14">
        <v>116964</v>
      </c>
      <c r="F66" s="17"/>
      <c r="G66" s="16">
        <v>5979.6</v>
      </c>
      <c r="H66"/>
      <c r="I66" s="17">
        <v>3342670</v>
      </c>
      <c r="J66" s="14">
        <v>303745</v>
      </c>
      <c r="K66" s="16">
        <v>425</v>
      </c>
      <c r="L66" s="12">
        <v>27</v>
      </c>
      <c r="M66"/>
      <c r="N66" s="16">
        <v>1283.8</v>
      </c>
      <c r="O66" s="16"/>
      <c r="P66" s="16">
        <v>886.8</v>
      </c>
      <c r="R66" s="28">
        <v>9.3216666666666654</v>
      </c>
      <c r="S66" s="12"/>
      <c r="T66" s="17">
        <v>249623000</v>
      </c>
      <c r="U66" s="12">
        <v>65.691730030437995</v>
      </c>
      <c r="V66" s="17">
        <v>196442</v>
      </c>
      <c r="W66" s="17">
        <v>10132</v>
      </c>
    </row>
    <row r="67" spans="1:23" x14ac:dyDescent="0.25">
      <c r="A67" s="26">
        <v>1991</v>
      </c>
      <c r="C67" s="16">
        <v>8948.4</v>
      </c>
      <c r="D67"/>
      <c r="E67" s="14">
        <v>115525</v>
      </c>
      <c r="F67" s="17"/>
      <c r="G67" s="16">
        <v>6174</v>
      </c>
      <c r="H67"/>
      <c r="I67" s="17">
        <v>3451998</v>
      </c>
      <c r="J67" s="14">
        <v>313018</v>
      </c>
      <c r="K67" s="16">
        <v>457.1</v>
      </c>
      <c r="L67" s="12">
        <v>27.5</v>
      </c>
      <c r="M67"/>
      <c r="N67" s="16">
        <v>1238.4000000000001</v>
      </c>
      <c r="O67" s="16"/>
      <c r="P67" s="16">
        <v>931.1</v>
      </c>
      <c r="R67" s="28">
        <v>8.769166666666667</v>
      </c>
      <c r="S67" s="12"/>
      <c r="T67" s="17">
        <v>252981000</v>
      </c>
      <c r="U67" s="12">
        <v>65.523089556541606</v>
      </c>
      <c r="V67" s="17">
        <v>192286</v>
      </c>
      <c r="W67" s="17">
        <v>10373</v>
      </c>
    </row>
    <row r="68" spans="1:23" x14ac:dyDescent="0.25">
      <c r="A68" s="26">
        <v>1992</v>
      </c>
      <c r="C68" s="16">
        <v>9266.6</v>
      </c>
      <c r="D68"/>
      <c r="E68" s="14">
        <v>115968</v>
      </c>
      <c r="F68" s="17"/>
      <c r="G68" s="16">
        <v>6539.3</v>
      </c>
      <c r="H68"/>
      <c r="I68" s="17">
        <v>3671132</v>
      </c>
      <c r="J68" s="14">
        <v>349741</v>
      </c>
      <c r="K68" s="16">
        <v>483.4</v>
      </c>
      <c r="L68" s="12">
        <v>30.1</v>
      </c>
      <c r="M68"/>
      <c r="N68" s="16">
        <v>1309.0999999999999</v>
      </c>
      <c r="O68" s="16"/>
      <c r="P68" s="16">
        <v>959.7</v>
      </c>
      <c r="R68" s="28">
        <v>8.1399999999999988</v>
      </c>
      <c r="S68" s="12"/>
      <c r="T68" s="17">
        <v>256514000</v>
      </c>
      <c r="U68" s="12">
        <v>65.390415174814393</v>
      </c>
      <c r="V68" s="17">
        <v>193316</v>
      </c>
      <c r="W68" s="17">
        <v>10040</v>
      </c>
    </row>
    <row r="69" spans="1:23" x14ac:dyDescent="0.25">
      <c r="A69" s="26">
        <v>1993</v>
      </c>
      <c r="C69" s="16">
        <v>9521</v>
      </c>
      <c r="D69"/>
      <c r="E69" s="14">
        <v>117604</v>
      </c>
      <c r="F69" s="17"/>
      <c r="G69" s="16">
        <v>6878.7</v>
      </c>
      <c r="H69"/>
      <c r="I69" s="17">
        <v>3820671</v>
      </c>
      <c r="J69" s="14">
        <v>381324</v>
      </c>
      <c r="K69" s="16">
        <v>503.1</v>
      </c>
      <c r="L69" s="12">
        <v>36.700000000000003</v>
      </c>
      <c r="M69"/>
      <c r="N69" s="16">
        <v>1398.7</v>
      </c>
      <c r="O69" s="16"/>
      <c r="P69" s="16">
        <v>1003.6</v>
      </c>
      <c r="R69" s="28">
        <v>7.219166666666669</v>
      </c>
      <c r="S69" s="12"/>
      <c r="T69" s="17">
        <v>259919000</v>
      </c>
      <c r="U69" s="12">
        <v>65.305545931730094</v>
      </c>
      <c r="V69" s="17">
        <v>196699</v>
      </c>
      <c r="W69" s="17">
        <v>10505</v>
      </c>
    </row>
    <row r="70" spans="1:23" x14ac:dyDescent="0.25">
      <c r="A70" s="26">
        <v>1994</v>
      </c>
      <c r="C70" s="16">
        <v>9905.4</v>
      </c>
      <c r="D70"/>
      <c r="E70" s="14">
        <v>120379</v>
      </c>
      <c r="F70" s="17"/>
      <c r="G70" s="16">
        <v>7308.8</v>
      </c>
      <c r="H70"/>
      <c r="I70" s="17">
        <v>4010129</v>
      </c>
      <c r="J70" s="14">
        <v>411705</v>
      </c>
      <c r="K70" s="16">
        <v>545.20000000000005</v>
      </c>
      <c r="L70" s="12">
        <v>32.5</v>
      </c>
      <c r="M70"/>
      <c r="N70" s="16">
        <v>1550.7</v>
      </c>
      <c r="O70" s="16"/>
      <c r="P70" s="16">
        <v>1055.5999999999999</v>
      </c>
      <c r="R70" s="28">
        <v>7.9625000000000012</v>
      </c>
      <c r="S70" s="12"/>
      <c r="T70" s="17">
        <v>263126000</v>
      </c>
      <c r="U70" s="12">
        <v>65.282675524587503</v>
      </c>
      <c r="V70" s="17">
        <v>202067</v>
      </c>
      <c r="W70" s="17">
        <v>10564</v>
      </c>
    </row>
    <row r="71" spans="1:23" x14ac:dyDescent="0.25">
      <c r="A71" s="26">
        <v>1995</v>
      </c>
      <c r="C71" s="16">
        <v>10174.799999999999</v>
      </c>
      <c r="D71"/>
      <c r="E71" s="14">
        <v>123236</v>
      </c>
      <c r="F71" s="17"/>
      <c r="G71" s="16">
        <v>7664.1</v>
      </c>
      <c r="H71"/>
      <c r="I71" s="17">
        <v>4202649</v>
      </c>
      <c r="J71" s="14">
        <v>449546</v>
      </c>
      <c r="K71" s="16">
        <v>557.9</v>
      </c>
      <c r="L71" s="12">
        <v>34.799999999999997</v>
      </c>
      <c r="M71"/>
      <c r="N71" s="16">
        <v>1625.2</v>
      </c>
      <c r="O71" s="16"/>
      <c r="P71" s="16">
        <v>1122.8</v>
      </c>
      <c r="R71" s="28">
        <v>7.589999999999999</v>
      </c>
      <c r="S71" s="12"/>
      <c r="T71" s="17">
        <v>266278000</v>
      </c>
      <c r="U71" s="12">
        <v>65.324673224041604</v>
      </c>
      <c r="V71" s="17">
        <v>207463</v>
      </c>
      <c r="W71" s="17">
        <v>10514</v>
      </c>
    </row>
    <row r="72" spans="1:23" x14ac:dyDescent="0.25">
      <c r="A72" s="26">
        <v>1996</v>
      </c>
      <c r="C72" s="16">
        <v>10561</v>
      </c>
      <c r="D72"/>
      <c r="E72" s="14">
        <v>125461</v>
      </c>
      <c r="F72" s="17"/>
      <c r="G72" s="16">
        <v>8100.2</v>
      </c>
      <c r="H72"/>
      <c r="I72" s="17">
        <v>4422110</v>
      </c>
      <c r="J72" s="14">
        <v>490460</v>
      </c>
      <c r="K72" s="16">
        <v>580.79999999999995</v>
      </c>
      <c r="L72" s="12">
        <v>35.200000000000003</v>
      </c>
      <c r="M72"/>
      <c r="N72" s="16">
        <v>1752</v>
      </c>
      <c r="O72" s="16"/>
      <c r="P72" s="16">
        <v>1176</v>
      </c>
      <c r="R72" s="28">
        <v>7.37</v>
      </c>
      <c r="S72" s="12"/>
      <c r="T72" s="17">
        <v>269394000</v>
      </c>
      <c r="U72" s="12">
        <v>65.3475883551245</v>
      </c>
      <c r="V72" s="17">
        <v>210161</v>
      </c>
      <c r="W72" s="17">
        <v>10524</v>
      </c>
    </row>
    <row r="73" spans="1:23" x14ac:dyDescent="0.25">
      <c r="A73" s="26">
        <v>1997</v>
      </c>
      <c r="C73" s="16">
        <v>11034.9</v>
      </c>
      <c r="D73"/>
      <c r="E73" s="14">
        <v>128316</v>
      </c>
      <c r="F73" s="17"/>
      <c r="G73" s="16">
        <v>8608.5</v>
      </c>
      <c r="H73"/>
      <c r="I73" s="17">
        <v>4714693</v>
      </c>
      <c r="J73" s="14">
        <v>525992</v>
      </c>
      <c r="K73" s="16">
        <v>611.6</v>
      </c>
      <c r="L73" s="12">
        <v>33.799999999999997</v>
      </c>
      <c r="M73"/>
      <c r="N73" s="16">
        <v>1925.1</v>
      </c>
      <c r="O73" s="16"/>
      <c r="P73" s="16">
        <v>1240</v>
      </c>
      <c r="R73" s="28">
        <v>7.2616666666666676</v>
      </c>
      <c r="S73" s="12"/>
      <c r="T73" s="17">
        <v>272657000</v>
      </c>
      <c r="U73" s="12">
        <v>65.457199463074005</v>
      </c>
      <c r="V73" s="17">
        <v>216596</v>
      </c>
      <c r="W73" s="17">
        <v>10544</v>
      </c>
    </row>
    <row r="74" spans="1:23" x14ac:dyDescent="0.25">
      <c r="A74" s="26">
        <v>1998</v>
      </c>
      <c r="C74" s="16">
        <v>11525.9</v>
      </c>
      <c r="D74"/>
      <c r="E74" s="14">
        <v>131563</v>
      </c>
      <c r="F74" s="17"/>
      <c r="G74" s="16">
        <v>9089.2000000000007</v>
      </c>
      <c r="H74"/>
      <c r="I74" s="17">
        <v>5077823</v>
      </c>
      <c r="J74" s="14">
        <v>579474</v>
      </c>
      <c r="K74" s="16">
        <v>639.5</v>
      </c>
      <c r="L74" s="12">
        <v>36.4</v>
      </c>
      <c r="M74"/>
      <c r="N74" s="16">
        <v>2076.6999999999998</v>
      </c>
      <c r="O74" s="16"/>
      <c r="P74" s="16">
        <v>1310.3</v>
      </c>
      <c r="R74" s="28">
        <v>6.5316666666666663</v>
      </c>
      <c r="S74" s="12"/>
      <c r="T74" s="17">
        <v>275854000</v>
      </c>
      <c r="U74" s="12">
        <v>65.622491052681298</v>
      </c>
      <c r="V74" s="17">
        <v>222346</v>
      </c>
      <c r="W74" s="17">
        <v>10341</v>
      </c>
    </row>
    <row r="75" spans="1:23" x14ac:dyDescent="0.25">
      <c r="A75" s="26">
        <v>1999</v>
      </c>
      <c r="C75" s="16">
        <v>12065.9</v>
      </c>
      <c r="D75"/>
      <c r="E75" s="14">
        <v>134350</v>
      </c>
      <c r="F75" s="17"/>
      <c r="G75" s="16">
        <v>9660.6</v>
      </c>
      <c r="H75"/>
      <c r="I75" s="17">
        <v>5410309</v>
      </c>
      <c r="J75" s="14">
        <v>627671</v>
      </c>
      <c r="K75" s="16">
        <v>673.6</v>
      </c>
      <c r="L75" s="12">
        <v>45.2</v>
      </c>
      <c r="M75"/>
      <c r="N75" s="16">
        <v>2252.6999999999998</v>
      </c>
      <c r="O75" s="16"/>
      <c r="P75" s="16">
        <v>1400.9</v>
      </c>
      <c r="R75" s="28">
        <v>7.041666666666667</v>
      </c>
      <c r="S75" s="12"/>
      <c r="T75" s="17">
        <v>279040000</v>
      </c>
      <c r="U75" s="12">
        <v>65.803060555228896</v>
      </c>
      <c r="V75" s="17">
        <v>226894</v>
      </c>
      <c r="W75" s="17">
        <v>10121</v>
      </c>
    </row>
    <row r="76" spans="1:23" x14ac:dyDescent="0.25">
      <c r="A76" s="26">
        <v>2000</v>
      </c>
      <c r="C76" s="16">
        <v>12559.7</v>
      </c>
      <c r="D76"/>
      <c r="E76" s="14">
        <v>137228</v>
      </c>
      <c r="F76" s="17"/>
      <c r="G76" s="16">
        <v>10284.799999999999</v>
      </c>
      <c r="H76"/>
      <c r="I76" s="17">
        <v>5856581</v>
      </c>
      <c r="J76" s="14">
        <v>674045</v>
      </c>
      <c r="K76" s="16">
        <v>708.6</v>
      </c>
      <c r="L76" s="12">
        <v>45.8</v>
      </c>
      <c r="M76"/>
      <c r="N76" s="16">
        <v>2424</v>
      </c>
      <c r="O76" s="16"/>
      <c r="P76" s="16">
        <v>1514.2</v>
      </c>
      <c r="R76" s="28">
        <v>7.6224999999999996</v>
      </c>
      <c r="S76" s="12"/>
      <c r="T76" s="17">
        <v>282162411</v>
      </c>
      <c r="U76" s="12">
        <v>65.979397862375805</v>
      </c>
      <c r="V76" s="17">
        <v>230609</v>
      </c>
      <c r="W76" s="17">
        <v>10233</v>
      </c>
    </row>
    <row r="77" spans="1:23" x14ac:dyDescent="0.25">
      <c r="A77" s="26">
        <v>2001</v>
      </c>
      <c r="C77" s="16">
        <v>12682.2</v>
      </c>
      <c r="D77"/>
      <c r="E77" s="14">
        <v>136890</v>
      </c>
      <c r="F77" s="17"/>
      <c r="G77" s="16">
        <v>10621.8</v>
      </c>
      <c r="H77"/>
      <c r="I77" s="17">
        <v>6046546</v>
      </c>
      <c r="J77" s="14">
        <v>730358</v>
      </c>
      <c r="K77" s="16">
        <v>727.7</v>
      </c>
      <c r="L77" s="12">
        <v>58.7</v>
      </c>
      <c r="M77"/>
      <c r="N77" s="16">
        <v>2342.3000000000002</v>
      </c>
      <c r="O77" s="16"/>
      <c r="P77" s="16">
        <v>1604</v>
      </c>
      <c r="R77" s="28">
        <v>7.0824999999999996</v>
      </c>
      <c r="S77" s="12"/>
      <c r="T77" s="17">
        <v>284968955</v>
      </c>
      <c r="U77" s="12">
        <v>66.175194927537007</v>
      </c>
      <c r="V77" s="17">
        <v>227725</v>
      </c>
      <c r="W77" s="17">
        <v>10133</v>
      </c>
    </row>
    <row r="78" spans="1:23" x14ac:dyDescent="0.25">
      <c r="A78" s="26">
        <v>2002</v>
      </c>
      <c r="C78" s="16">
        <v>12908.8</v>
      </c>
      <c r="D78"/>
      <c r="E78" s="14">
        <v>135937</v>
      </c>
      <c r="F78" s="17"/>
      <c r="G78" s="16">
        <v>10977.5</v>
      </c>
      <c r="H78"/>
      <c r="I78" s="17">
        <v>6141911</v>
      </c>
      <c r="J78" s="14">
        <v>763011</v>
      </c>
      <c r="K78" s="16">
        <v>762.6</v>
      </c>
      <c r="L78" s="12">
        <v>41.4</v>
      </c>
      <c r="M78"/>
      <c r="N78" s="16">
        <v>2368.6</v>
      </c>
      <c r="O78" s="16"/>
      <c r="P78" s="16">
        <v>1662.1</v>
      </c>
      <c r="R78" s="28">
        <v>6.4916666666666663</v>
      </c>
      <c r="S78" s="12"/>
      <c r="T78" s="17">
        <v>287625193</v>
      </c>
      <c r="U78" s="12">
        <v>66.330564989987906</v>
      </c>
      <c r="V78" s="17">
        <v>225628</v>
      </c>
      <c r="W78" s="17">
        <v>9963</v>
      </c>
    </row>
    <row r="79" spans="1:23" x14ac:dyDescent="0.25">
      <c r="A79" s="26">
        <v>2003</v>
      </c>
      <c r="C79" s="16">
        <v>13271.1</v>
      </c>
      <c r="D79"/>
      <c r="E79" s="14">
        <v>135602</v>
      </c>
      <c r="F79" s="17"/>
      <c r="G79" s="16">
        <v>11510.7</v>
      </c>
      <c r="H79"/>
      <c r="I79" s="17">
        <v>6364463</v>
      </c>
      <c r="J79" s="14">
        <v>768897</v>
      </c>
      <c r="K79" s="16">
        <v>808</v>
      </c>
      <c r="L79" s="12">
        <v>49.1</v>
      </c>
      <c r="M79"/>
      <c r="N79" s="16">
        <v>2493.1999999999998</v>
      </c>
      <c r="O79" s="16"/>
      <c r="P79" s="16">
        <v>1727.2</v>
      </c>
      <c r="R79" s="28">
        <v>5.666666666666667</v>
      </c>
      <c r="S79" s="12"/>
      <c r="T79" s="17">
        <v>290107933</v>
      </c>
      <c r="U79" s="12">
        <v>66.472493668396197</v>
      </c>
      <c r="V79" s="17">
        <v>224465</v>
      </c>
      <c r="W79" s="17">
        <v>10297</v>
      </c>
    </row>
    <row r="80" spans="1:23" x14ac:dyDescent="0.25">
      <c r="A80" s="26">
        <v>2004</v>
      </c>
      <c r="C80" s="16">
        <v>13773.5</v>
      </c>
      <c r="D80"/>
      <c r="E80" s="14">
        <v>137067</v>
      </c>
      <c r="F80" s="17"/>
      <c r="G80" s="16">
        <v>12274.9</v>
      </c>
      <c r="H80"/>
      <c r="I80" s="17">
        <v>6739534</v>
      </c>
      <c r="J80" s="13">
        <v>816087</v>
      </c>
      <c r="K80" s="16">
        <v>863.9</v>
      </c>
      <c r="L80" s="12">
        <v>46.4</v>
      </c>
      <c r="M80"/>
      <c r="N80" s="16">
        <v>2765.1</v>
      </c>
      <c r="O80" s="16"/>
      <c r="P80" s="16">
        <v>1831.7</v>
      </c>
      <c r="R80" s="28">
        <v>5.628333333333333</v>
      </c>
      <c r="S80" s="12"/>
      <c r="T80" s="17">
        <v>292805298</v>
      </c>
      <c r="U80" s="12">
        <v>66.635709461063797</v>
      </c>
      <c r="V80" s="17">
        <v>227051</v>
      </c>
      <c r="W80" s="17">
        <v>10429</v>
      </c>
    </row>
    <row r="81" spans="1:23" x14ac:dyDescent="0.25">
      <c r="A81" s="26">
        <v>2005</v>
      </c>
      <c r="C81" s="16">
        <v>14234.2</v>
      </c>
      <c r="D81"/>
      <c r="E81" s="13">
        <v>139006</v>
      </c>
      <c r="F81" s="17"/>
      <c r="G81" s="16">
        <v>13093.7</v>
      </c>
      <c r="H81"/>
      <c r="I81" s="17">
        <v>7086801</v>
      </c>
      <c r="J81" s="30">
        <v>870966</v>
      </c>
      <c r="K81" s="16">
        <v>934.5</v>
      </c>
      <c r="L81" s="12">
        <v>60.9</v>
      </c>
      <c r="M81"/>
      <c r="N81" s="16">
        <v>3040.8</v>
      </c>
      <c r="O81" s="16"/>
      <c r="P81" s="16">
        <v>1982</v>
      </c>
      <c r="R81" s="27">
        <v>5.2350000000000003</v>
      </c>
      <c r="S81" s="12"/>
      <c r="T81" s="17">
        <v>295516599</v>
      </c>
      <c r="U81" s="12">
        <v>66.825728817940202</v>
      </c>
      <c r="V81" s="17">
        <v>230289</v>
      </c>
      <c r="W81" s="17">
        <v>10453</v>
      </c>
    </row>
    <row r="82" spans="1:23" x14ac:dyDescent="0.25">
      <c r="A82" s="26">
        <v>2006</v>
      </c>
      <c r="C82" s="16">
        <v>14613.8</v>
      </c>
      <c r="D82"/>
      <c r="E82" s="13">
        <v>141440</v>
      </c>
      <c r="F82" s="17"/>
      <c r="G82" s="16">
        <v>13855.9</v>
      </c>
      <c r="H82"/>
      <c r="I82" s="17">
        <v>7502337</v>
      </c>
      <c r="J82" s="13">
        <v>947803</v>
      </c>
      <c r="K82" s="16">
        <v>991.9</v>
      </c>
      <c r="L82" s="12">
        <v>51.5</v>
      </c>
      <c r="M82"/>
      <c r="N82" s="16">
        <v>3233</v>
      </c>
      <c r="O82" s="16"/>
      <c r="P82" s="16">
        <v>2136</v>
      </c>
      <c r="R82" s="27">
        <v>5.5874999999999995</v>
      </c>
      <c r="S82" s="12"/>
      <c r="T82" s="17">
        <v>298379912</v>
      </c>
      <c r="U82" s="12">
        <v>66.825142147116907</v>
      </c>
      <c r="V82" s="17">
        <v>234691</v>
      </c>
      <c r="W82" s="17">
        <v>10589</v>
      </c>
    </row>
    <row r="83" spans="1:23" x14ac:dyDescent="0.25">
      <c r="A83" s="26">
        <v>2007</v>
      </c>
      <c r="C83" s="16">
        <v>14873.7</v>
      </c>
      <c r="D83"/>
      <c r="E83" s="13">
        <v>142928</v>
      </c>
      <c r="F83" s="17"/>
      <c r="G83" s="16">
        <v>14477.6</v>
      </c>
      <c r="H83"/>
      <c r="I83" s="17">
        <v>7898261</v>
      </c>
      <c r="J83" s="13">
        <v>865508</v>
      </c>
      <c r="K83" s="16">
        <v>1034.5999999999999</v>
      </c>
      <c r="L83" s="12">
        <v>54.6</v>
      </c>
      <c r="M83"/>
      <c r="N83" s="16">
        <v>3236</v>
      </c>
      <c r="O83" s="16"/>
      <c r="P83" s="16">
        <v>2264.4</v>
      </c>
      <c r="R83" s="27">
        <v>5.5558333333333323</v>
      </c>
      <c r="S83" s="12"/>
      <c r="T83" s="17">
        <v>301231207</v>
      </c>
      <c r="U83" s="12">
        <v>66.866749275000799</v>
      </c>
      <c r="V83" s="17">
        <v>237050</v>
      </c>
      <c r="W83" s="17">
        <v>10419</v>
      </c>
    </row>
    <row r="84" spans="1:23" x14ac:dyDescent="0.25">
      <c r="A84" s="26">
        <v>2008</v>
      </c>
      <c r="C84" s="16">
        <v>14830.4</v>
      </c>
      <c r="D84"/>
      <c r="E84" s="13">
        <v>142000</v>
      </c>
      <c r="F84" s="17"/>
      <c r="G84" s="16">
        <v>14718.6</v>
      </c>
      <c r="H84"/>
      <c r="I84" s="17">
        <v>8078256</v>
      </c>
      <c r="J84" s="13">
        <v>838503</v>
      </c>
      <c r="K84" s="16">
        <v>1041.9000000000001</v>
      </c>
      <c r="L84" s="12">
        <v>52.6</v>
      </c>
      <c r="M84"/>
      <c r="N84" s="16">
        <v>3059.4</v>
      </c>
      <c r="O84" s="16"/>
      <c r="P84" s="16">
        <v>2363.4</v>
      </c>
      <c r="R84" s="27">
        <v>5.6316666666666668</v>
      </c>
      <c r="S84" s="12"/>
      <c r="T84" s="17">
        <v>304093966</v>
      </c>
      <c r="U84" s="12">
        <v>66.913161697502701</v>
      </c>
      <c r="V84" s="17">
        <v>234722</v>
      </c>
      <c r="W84" s="17">
        <v>10063</v>
      </c>
    </row>
    <row r="85" spans="1:23" x14ac:dyDescent="0.25">
      <c r="A85" s="26">
        <v>2009</v>
      </c>
      <c r="C85" s="16">
        <v>14418.7</v>
      </c>
      <c r="D85"/>
      <c r="E85" s="13">
        <v>136170</v>
      </c>
      <c r="F85" s="17"/>
      <c r="G85" s="16">
        <v>14418.7</v>
      </c>
      <c r="H85"/>
      <c r="I85" s="17">
        <v>7786973</v>
      </c>
      <c r="J85" s="13">
        <v>796825</v>
      </c>
      <c r="K85" s="16">
        <v>1026.0999999999999</v>
      </c>
      <c r="L85" s="12">
        <v>58.3</v>
      </c>
      <c r="M85"/>
      <c r="N85" s="16">
        <v>2525.1</v>
      </c>
      <c r="O85" s="16"/>
      <c r="P85" s="16">
        <v>2368.4</v>
      </c>
      <c r="R85" s="28">
        <v>5.3133333333333326</v>
      </c>
      <c r="S85" s="12"/>
      <c r="T85" s="17">
        <v>306771529</v>
      </c>
      <c r="U85" s="12">
        <v>66.915702559219497</v>
      </c>
      <c r="V85" s="17">
        <v>222492</v>
      </c>
      <c r="W85" s="17">
        <v>9829</v>
      </c>
    </row>
    <row r="86" spans="1:23" x14ac:dyDescent="0.25">
      <c r="A86" s="26">
        <v>2010</v>
      </c>
      <c r="C86" s="16">
        <v>14783.8</v>
      </c>
      <c r="D86"/>
      <c r="E86" s="13">
        <v>134846</v>
      </c>
      <c r="F86" s="17"/>
      <c r="G86" s="16">
        <v>14964.4</v>
      </c>
      <c r="H86"/>
      <c r="I86" s="17">
        <v>7961448</v>
      </c>
      <c r="J86" s="13">
        <v>842899</v>
      </c>
      <c r="K86" s="16">
        <v>1057.0999999999999</v>
      </c>
      <c r="L86" s="12">
        <v>55.9</v>
      </c>
      <c r="M86"/>
      <c r="N86" s="16">
        <v>2752.6</v>
      </c>
      <c r="O86" s="16"/>
      <c r="P86" s="16">
        <v>2381.6</v>
      </c>
      <c r="R86" s="27">
        <v>4.9433333333333325</v>
      </c>
      <c r="S86" s="12"/>
      <c r="T86" s="17">
        <v>309348193</v>
      </c>
      <c r="U86" s="12">
        <v>66.855696616530594</v>
      </c>
      <c r="V86" s="17">
        <v>222194</v>
      </c>
      <c r="W86" s="17">
        <v>9681</v>
      </c>
    </row>
    <row r="87" spans="1:23" x14ac:dyDescent="0.25">
      <c r="A87" s="26">
        <v>2011</v>
      </c>
      <c r="C87" s="16">
        <v>15020.6</v>
      </c>
      <c r="D87"/>
      <c r="E87" s="13">
        <v>136438</v>
      </c>
      <c r="F87" s="17"/>
      <c r="G87" s="16">
        <v>15517.9</v>
      </c>
      <c r="H87"/>
      <c r="I87" s="17">
        <v>8269030</v>
      </c>
      <c r="J87" s="13">
        <v>885726</v>
      </c>
      <c r="K87" s="16">
        <v>1102.5999999999999</v>
      </c>
      <c r="L87" s="12">
        <v>60.1</v>
      </c>
      <c r="M87"/>
      <c r="N87" s="16">
        <v>2877.8</v>
      </c>
      <c r="O87" s="16"/>
      <c r="P87" s="16">
        <v>2450.6</v>
      </c>
      <c r="R87" s="27">
        <v>4.6391666666666662</v>
      </c>
      <c r="S87" s="12"/>
      <c r="T87" s="17">
        <v>311663358</v>
      </c>
      <c r="U87" s="12">
        <v>66.769001530817903</v>
      </c>
      <c r="V87" s="17">
        <v>225867</v>
      </c>
      <c r="W87" s="17">
        <v>9449</v>
      </c>
    </row>
    <row r="88" spans="1:23" x14ac:dyDescent="0.25">
      <c r="A88" s="26">
        <v>2012</v>
      </c>
      <c r="C88" s="16">
        <v>15354.6</v>
      </c>
      <c r="D88"/>
      <c r="E88" s="13">
        <v>138952</v>
      </c>
      <c r="F88" s="17"/>
      <c r="G88" s="16">
        <v>16155.3</v>
      </c>
      <c r="H88"/>
      <c r="I88" s="17">
        <v>8609898</v>
      </c>
      <c r="J88" s="13">
        <v>1024299</v>
      </c>
      <c r="K88" s="16">
        <v>1132.0999999999999</v>
      </c>
      <c r="L88" s="12">
        <v>58</v>
      </c>
      <c r="M88"/>
      <c r="N88" s="16">
        <v>3126.1</v>
      </c>
      <c r="O88" s="16"/>
      <c r="P88" s="16">
        <v>2534.1999999999998</v>
      </c>
      <c r="R88" s="27">
        <v>3.6733333333333333</v>
      </c>
      <c r="S88" s="12"/>
      <c r="T88" s="17">
        <v>313998379</v>
      </c>
      <c r="U88" s="12">
        <v>66.662295951134794</v>
      </c>
      <c r="V88" s="17">
        <v>230385</v>
      </c>
      <c r="W88" s="17">
        <v>9529</v>
      </c>
    </row>
    <row r="89" spans="1:23" x14ac:dyDescent="0.25">
      <c r="A89" s="26">
        <v>2013</v>
      </c>
      <c r="C89" s="16">
        <v>15612.2</v>
      </c>
      <c r="D89"/>
      <c r="E89" s="13">
        <v>141186</v>
      </c>
      <c r="F89" s="17"/>
      <c r="G89" s="16">
        <v>16691.5</v>
      </c>
      <c r="H89"/>
      <c r="I89" s="17">
        <v>8842447</v>
      </c>
      <c r="J89" s="13">
        <v>1011691</v>
      </c>
      <c r="K89" s="16">
        <v>1174.9000000000001</v>
      </c>
      <c r="L89" s="12">
        <v>59.3</v>
      </c>
      <c r="M89"/>
      <c r="N89" s="16">
        <v>3298.6</v>
      </c>
      <c r="O89" s="15"/>
      <c r="P89" s="16">
        <v>2628.9</v>
      </c>
      <c r="R89" s="27">
        <v>4.2350000000000003</v>
      </c>
      <c r="S89" s="12"/>
      <c r="T89" s="17">
        <v>316204908</v>
      </c>
      <c r="U89" s="12">
        <v>66.524891071616693</v>
      </c>
      <c r="V89" s="17">
        <v>234143</v>
      </c>
      <c r="W89" s="17">
        <v>9408</v>
      </c>
    </row>
    <row r="90" spans="1:23" x14ac:dyDescent="0.25">
      <c r="A90" s="26">
        <v>2014</v>
      </c>
      <c r="C90" s="16">
        <v>16013.3</v>
      </c>
      <c r="E90" s="13">
        <v>143878</v>
      </c>
      <c r="F90" s="17"/>
      <c r="G90" s="16">
        <v>17427.599999999999</v>
      </c>
      <c r="I90" s="17">
        <v>9256463</v>
      </c>
      <c r="J90" s="13">
        <v>1048684</v>
      </c>
      <c r="K90" s="16">
        <v>1221.5999999999999</v>
      </c>
      <c r="L90" s="27">
        <v>58.1</v>
      </c>
      <c r="N90" s="16">
        <v>3510.8</v>
      </c>
      <c r="O90" s="15"/>
      <c r="P90" s="15">
        <v>2748</v>
      </c>
      <c r="R90" s="12">
        <v>4.1625000000000005</v>
      </c>
      <c r="S90" s="12"/>
      <c r="T90" s="17">
        <v>318563456</v>
      </c>
      <c r="U90" s="12">
        <v>66.353601025263899</v>
      </c>
      <c r="V90" s="17">
        <v>238887</v>
      </c>
      <c r="W90" s="17">
        <v>9358</v>
      </c>
    </row>
    <row r="91" spans="1:23" x14ac:dyDescent="0.25">
      <c r="A91" s="26">
        <v>2015</v>
      </c>
      <c r="C91" s="16">
        <v>16471.5</v>
      </c>
      <c r="E91" s="13">
        <v>146631</v>
      </c>
      <c r="F91" s="17"/>
      <c r="G91" s="16">
        <v>18120.7</v>
      </c>
      <c r="I91" s="17">
        <v>9708262</v>
      </c>
      <c r="J91" s="13">
        <v>1038601</v>
      </c>
      <c r="K91" s="16">
        <v>1255.8</v>
      </c>
      <c r="L91" s="27">
        <v>57.3</v>
      </c>
      <c r="N91" s="16">
        <v>3701.7</v>
      </c>
      <c r="O91" s="15"/>
      <c r="P91" s="15">
        <v>2841.5</v>
      </c>
      <c r="R91" s="12">
        <v>3.8866666666666672</v>
      </c>
      <c r="S91" s="12"/>
      <c r="T91" s="17">
        <v>320896618</v>
      </c>
      <c r="U91" s="12">
        <v>66.146796271106993</v>
      </c>
      <c r="V91" s="17">
        <v>243583</v>
      </c>
      <c r="W91" s="17">
        <v>9508</v>
      </c>
    </row>
    <row r="92" spans="1:23" x14ac:dyDescent="0.25">
      <c r="A92" s="26">
        <v>2016</v>
      </c>
      <c r="C92" s="16">
        <v>16716.2</v>
      </c>
      <c r="E92" s="13">
        <v>148658</v>
      </c>
      <c r="F92" s="17"/>
      <c r="G92" s="16">
        <v>18624.5</v>
      </c>
      <c r="I92" s="17">
        <v>9978641</v>
      </c>
      <c r="J92" s="13">
        <v>1075676</v>
      </c>
      <c r="K92" s="16">
        <v>1288</v>
      </c>
      <c r="L92" s="27">
        <v>61.8</v>
      </c>
      <c r="N92" s="16">
        <v>3666.9</v>
      </c>
      <c r="O92" s="15"/>
      <c r="P92" s="15">
        <v>2916.7</v>
      </c>
      <c r="R92" s="12">
        <v>3.6658333333333335</v>
      </c>
      <c r="S92" s="12"/>
      <c r="T92" s="17">
        <v>323127513</v>
      </c>
      <c r="U92" s="12">
        <v>65.940291285663406</v>
      </c>
      <c r="V92" s="17">
        <v>246461</v>
      </c>
      <c r="W92" s="17">
        <v>9604</v>
      </c>
    </row>
    <row r="93" spans="1:23" x14ac:dyDescent="0.25">
      <c r="G93" s="24"/>
    </row>
    <row r="94" spans="1:23" x14ac:dyDescent="0.25">
      <c r="G94" s="24"/>
    </row>
    <row r="95" spans="1:23" x14ac:dyDescent="0.25">
      <c r="G95" s="24"/>
    </row>
    <row r="96" spans="1:23" x14ac:dyDescent="0.25">
      <c r="G96" s="24"/>
    </row>
  </sheetData>
  <phoneticPr fontId="1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F41" sqref="F41"/>
    </sheetView>
  </sheetViews>
  <sheetFormatPr defaultRowHeight="13.2" x14ac:dyDescent="0.25"/>
  <cols>
    <col min="4" max="4" width="9.109375" style="16" customWidth="1"/>
    <col min="6" max="6" width="9.5546875" bestFit="1" customWidth="1"/>
    <col min="13" max="13" width="9.109375" style="2" customWidth="1"/>
  </cols>
  <sheetData>
    <row r="1" spans="1:13" x14ac:dyDescent="0.25">
      <c r="B1" s="22" t="s">
        <v>76</v>
      </c>
      <c r="C1" s="22" t="s">
        <v>77</v>
      </c>
      <c r="D1" s="33" t="s">
        <v>78</v>
      </c>
      <c r="F1" s="22" t="s">
        <v>79</v>
      </c>
      <c r="H1" s="13" t="s">
        <v>80</v>
      </c>
      <c r="J1" s="22" t="s">
        <v>82</v>
      </c>
      <c r="K1" s="22" t="s">
        <v>83</v>
      </c>
      <c r="L1" s="22"/>
      <c r="M1" s="36" t="s">
        <v>81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4">
        <f>B2+C2</f>
        <v>118835.82593703733</v>
      </c>
      <c r="F2" s="19">
        <f>D2/('raw data'!E24+'raw data'!W24)*1000</f>
        <v>1930.9397646692121</v>
      </c>
      <c r="H2" s="35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4">
        <f t="shared" ref="D3:D58" si="1">B3+C3</f>
        <v>114717.57059454307</v>
      </c>
      <c r="F3" s="19">
        <f>D3/('raw data'!E25+'raw data'!W25)*1000</f>
        <v>1898.6059811747884</v>
      </c>
      <c r="H3" s="35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4">
        <f t="shared" si="1"/>
        <v>119143.80589043186</v>
      </c>
      <c r="F4" s="19">
        <f>D4/('raw data'!E26+'raw data'!W26)*1000</f>
        <v>1908.7440866778572</v>
      </c>
      <c r="H4" s="35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4">
        <f t="shared" si="1"/>
        <v>127182.87423557564</v>
      </c>
      <c r="F5" s="19">
        <f>D5/('raw data'!E27+'raw data'!W27)*1000</f>
        <v>1923.6905078436587</v>
      </c>
      <c r="H5" s="35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4">
        <f t="shared" si="1"/>
        <v>129254.88931059581</v>
      </c>
      <c r="F6" s="19">
        <f>D6/('raw data'!E28+'raw data'!W28)*1000</f>
        <v>1919.4655297909951</v>
      </c>
      <c r="H6" s="35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4">
        <f t="shared" si="1"/>
        <v>130225.06385145456</v>
      </c>
      <c r="F7" s="19">
        <f>D7/('raw data'!E29+'raw data'!W29)*1000</f>
        <v>1904.0700634780542</v>
      </c>
      <c r="H7" s="35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4">
        <f t="shared" si="1"/>
        <v>125221.98044853364</v>
      </c>
      <c r="F8" s="19">
        <f>D8/('raw data'!E30+'raw data'!W30)*1000</f>
        <v>1876.9407705577919</v>
      </c>
      <c r="H8" s="35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4">
        <f t="shared" si="1"/>
        <v>128464.07417061611</v>
      </c>
      <c r="F9" s="19">
        <f>D9/('raw data'!E31+'raw data'!W31)*1000</f>
        <v>1882.8368314150302</v>
      </c>
      <c r="H9" s="35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4">
        <f t="shared" si="1"/>
        <v>130410.34040594954</v>
      </c>
      <c r="F10" s="19">
        <f>D10/('raw data'!E32+'raw data'!W32)*1000</f>
        <v>1867.6473005177088</v>
      </c>
      <c r="H10" s="35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4">
        <f t="shared" si="1"/>
        <v>129606.18868663143</v>
      </c>
      <c r="F11" s="19">
        <f>D11/('raw data'!E33+'raw data'!W33)*1000</f>
        <v>1848.1111763554511</v>
      </c>
      <c r="H11" s="35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4">
        <f t="shared" si="1"/>
        <v>125496.43292835775</v>
      </c>
      <c r="F12" s="19">
        <f>D12/('raw data'!E34+'raw data'!W34)*1000</f>
        <v>1833.402964621735</v>
      </c>
      <c r="H12" s="35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4">
        <f t="shared" si="1"/>
        <v>128650.16091058178</v>
      </c>
      <c r="F13" s="19">
        <f>D13/('raw data'!E35+'raw data'!W35)*1000</f>
        <v>1837.465698929969</v>
      </c>
      <c r="H13" s="35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4">
        <f t="shared" si="1"/>
        <v>129921.34947351627</v>
      </c>
      <c r="F14" s="19">
        <f>D14/('raw data'!E36+'raw data'!W36)*1000</f>
        <v>1830.264837268666</v>
      </c>
      <c r="H14" s="35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4">
        <f t="shared" si="1"/>
        <v>129510.41182551168</v>
      </c>
      <c r="F15" s="19">
        <f>D15/('raw data'!E37+'raw data'!W37)*1000</f>
        <v>1822.6014217331149</v>
      </c>
      <c r="H15" s="35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4">
        <f t="shared" si="1"/>
        <v>132744.5906803153</v>
      </c>
      <c r="F16" s="19">
        <f>D16/('raw data'!E38+'raw data'!W38)*1000</f>
        <v>1828.891332290586</v>
      </c>
      <c r="H16" s="35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4">
        <f t="shared" si="1"/>
        <v>134225.46385955287</v>
      </c>
      <c r="F17" s="19">
        <f>D17/('raw data'!E39+'raw data'!W39)*1000</f>
        <v>1830.1558999679969</v>
      </c>
      <c r="H17" s="35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4">
        <f t="shared" si="1"/>
        <v>136866.65333333332</v>
      </c>
      <c r="F18" s="19">
        <f>D18/('raw data'!E40+'raw data'!W40)*1000</f>
        <v>1826.6666666666665</v>
      </c>
      <c r="H18" s="35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4">
        <f t="shared" si="1"/>
        <v>141383.88440567066</v>
      </c>
      <c r="F19" s="19">
        <f>D19/('raw data'!E41+'raw data'!W41)*1000</f>
        <v>1830.9705561613957</v>
      </c>
      <c r="H19" s="35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4">
        <f t="shared" si="1"/>
        <v>147222.31846128733</v>
      </c>
      <c r="F20" s="19">
        <f>D20/('raw data'!E42+'raw data'!W42)*1000</f>
        <v>1822.3515969312803</v>
      </c>
      <c r="H20" s="35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4">
        <f t="shared" si="1"/>
        <v>149146.2628244214</v>
      </c>
      <c r="F21" s="19">
        <f>D21/('raw data'!E43+'raw data'!W43)*1000</f>
        <v>1804.9892632750987</v>
      </c>
      <c r="H21" s="35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4">
        <f t="shared" si="1"/>
        <v>151900.4346666323</v>
      </c>
      <c r="F22" s="19">
        <f>D22/('raw data'!E44+'raw data'!W44)*1000</f>
        <v>1793.033684698848</v>
      </c>
      <c r="H22" s="35">
        <f t="shared" si="2"/>
        <v>34.481417013439383</v>
      </c>
      <c r="J22" s="17">
        <f>'raw data'!E44+'raw data'!W44</f>
        <v>84717</v>
      </c>
      <c r="K22" s="17">
        <f>'raw data'!T44*'raw data'!U44/100000</f>
        <v>122740.75932366723</v>
      </c>
      <c r="M22" s="12">
        <f t="shared" si="3"/>
        <v>23.799447072218637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4">
        <f t="shared" si="1"/>
        <v>155918.54948027551</v>
      </c>
      <c r="F23" s="19">
        <f>D23/('raw data'!E45+'raw data'!W45)*1000</f>
        <v>1791.1584220413274</v>
      </c>
      <c r="H23" s="35">
        <f t="shared" si="2"/>
        <v>34.445354270025526</v>
      </c>
      <c r="J23" s="17">
        <f>'raw data'!E45+'raw data'!W45</f>
        <v>87049</v>
      </c>
      <c r="K23" s="17">
        <f>'raw data'!T45*'raw data'!U45/100000</f>
        <v>124570.06761399849</v>
      </c>
      <c r="M23" s="12">
        <f t="shared" si="3"/>
        <v>24.070257817813893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4">
        <f t="shared" si="1"/>
        <v>153354.92264576803</v>
      </c>
      <c r="F24" s="19">
        <f>D24/('raw data'!E46+'raw data'!W46)*1000</f>
        <v>1765.8056426332289</v>
      </c>
      <c r="H24" s="35">
        <f t="shared" si="2"/>
        <v>33.957800819869789</v>
      </c>
      <c r="J24" s="17">
        <f>'raw data'!E46+'raw data'!W46</f>
        <v>86847</v>
      </c>
      <c r="K24" s="17">
        <f>'raw data'!T46*'raw data'!U46/100000</f>
        <v>126767.12798947831</v>
      </c>
      <c r="M24" s="12">
        <f t="shared" si="3"/>
        <v>23.264178770761536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4">
        <f t="shared" si="1"/>
        <v>152615.43012293536</v>
      </c>
      <c r="F25" s="19">
        <f>D25/('raw data'!E47+'raw data'!W47)*1000</f>
        <v>1760.3514593860773</v>
      </c>
      <c r="H25" s="35">
        <f t="shared" si="2"/>
        <v>33.85291268050149</v>
      </c>
      <c r="J25" s="17">
        <f>'raw data'!E47+'raw data'!W47</f>
        <v>86696</v>
      </c>
      <c r="K25" s="17">
        <f>'raw data'!T47*'raw data'!U47/100000</f>
        <v>129369.44195954189</v>
      </c>
      <c r="M25" s="12">
        <f t="shared" si="3"/>
        <v>22.686285673757499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4">
        <f t="shared" si="1"/>
        <v>156906.80361104643</v>
      </c>
      <c r="F26" s="19">
        <f>D26/('raw data'!E48+'raw data'!W48)*1000</f>
        <v>1766.6303028817279</v>
      </c>
      <c r="H26" s="35">
        <f t="shared" si="2"/>
        <v>33.973659670802462</v>
      </c>
      <c r="J26" s="17">
        <f>'raw data'!E48+'raw data'!W48</f>
        <v>88817</v>
      </c>
      <c r="K26" s="17">
        <f>'raw data'!T48*'raw data'!U48/100000</f>
        <v>131761.09098874926</v>
      </c>
      <c r="M26" s="12">
        <f t="shared" si="3"/>
        <v>22.900831408866473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4">
        <f t="shared" si="1"/>
        <v>163220.94143329968</v>
      </c>
      <c r="F27" s="19">
        <f>D27/('raw data'!E49+'raw data'!W49)*1000</f>
        <v>1764.2074129715263</v>
      </c>
      <c r="H27" s="35">
        <f t="shared" si="2"/>
        <v>33.927065634067816</v>
      </c>
      <c r="J27" s="17">
        <f>'raw data'!E49+'raw data'!W49</f>
        <v>92518</v>
      </c>
      <c r="K27" s="17">
        <f>'raw data'!T49*'raw data'!U49/100000</f>
        <v>134043.27128870809</v>
      </c>
      <c r="M27" s="12">
        <f t="shared" si="3"/>
        <v>23.416798382755573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4">
        <f t="shared" si="1"/>
        <v>163636.15330414794</v>
      </c>
      <c r="F28" s="19">
        <f>D28/('raw data'!E50+'raw data'!W50)*1000</f>
        <v>1738.9601838910517</v>
      </c>
      <c r="H28" s="35">
        <f t="shared" si="2"/>
        <v>33.441541997904842</v>
      </c>
      <c r="J28" s="17">
        <f>'raw data'!E50+'raw data'!W50</f>
        <v>94100</v>
      </c>
      <c r="K28" s="17">
        <f>'raw data'!T50*'raw data'!U50/100000</f>
        <v>136329.74279340153</v>
      </c>
      <c r="M28" s="12">
        <f t="shared" si="3"/>
        <v>23.082630668288445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4">
        <f t="shared" si="1"/>
        <v>159389.85289967546</v>
      </c>
      <c r="F29" s="19">
        <f>D29/('raw data'!E51+'raw data'!W51)*1000</f>
        <v>1722.2026245237757</v>
      </c>
      <c r="H29" s="35">
        <f t="shared" si="2"/>
        <v>33.119281240841843</v>
      </c>
      <c r="J29" s="17">
        <f>'raw data'!E51+'raw data'!W51</f>
        <v>92550</v>
      </c>
      <c r="K29" s="17">
        <f>'raw data'!T51*'raw data'!U51/100000</f>
        <v>138773.91525924625</v>
      </c>
      <c r="M29" s="12">
        <f t="shared" si="3"/>
        <v>22.087648627004377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4">
        <f t="shared" si="1"/>
        <v>163608.8904029656</v>
      </c>
      <c r="F30" s="19">
        <f>D30/('raw data'!E52+'raw data'!W52)*1000</f>
        <v>1724.0680991281663</v>
      </c>
      <c r="H30" s="35">
        <f t="shared" si="2"/>
        <v>33.155155752464736</v>
      </c>
      <c r="J30" s="17">
        <f>'raw data'!E52+'raw data'!W52</f>
        <v>94897</v>
      </c>
      <c r="K30" s="17">
        <f>'raw data'!T52*'raw data'!U52/100000</f>
        <v>140747.08253661086</v>
      </c>
      <c r="M30" s="12">
        <f t="shared" si="3"/>
        <v>22.354458499153829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4">
        <f t="shared" si="1"/>
        <v>169145.71415932139</v>
      </c>
      <c r="F31" s="19">
        <f>D31/('raw data'!E53+'raw data'!W53)*1000</f>
        <v>1722.8298735913118</v>
      </c>
      <c r="H31" s="35">
        <f t="shared" si="2"/>
        <v>33.13134372290984</v>
      </c>
      <c r="J31" s="17">
        <f>'raw data'!E53+'raw data'!W53</f>
        <v>98179</v>
      </c>
      <c r="K31" s="17">
        <f>'raw data'!T53*'raw data'!U53/100000</f>
        <v>142905.14253134024</v>
      </c>
      <c r="M31" s="12">
        <f t="shared" si="3"/>
        <v>22.761967398466428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4">
        <f t="shared" si="1"/>
        <v>176897.49828544899</v>
      </c>
      <c r="F32" s="19">
        <f>D32/('raw data'!E54+'raw data'!W54)*1000</f>
        <v>1719.2040262932987</v>
      </c>
      <c r="H32" s="35">
        <f t="shared" si="2"/>
        <v>33.061615890255744</v>
      </c>
      <c r="J32" s="17">
        <f>'raw data'!E54+'raw data'!W54</f>
        <v>102895</v>
      </c>
      <c r="K32" s="17">
        <f>'raw data'!T54*'raw data'!U54/100000</f>
        <v>145172.94696649277</v>
      </c>
      <c r="M32" s="12">
        <f t="shared" si="3"/>
        <v>23.433256940172523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4">
        <f t="shared" si="1"/>
        <v>182026.41469336953</v>
      </c>
      <c r="F33" s="19">
        <f>D33/('raw data'!E55+'raw data'!W55)*1000</f>
        <v>1710.244141322424</v>
      </c>
      <c r="H33" s="35">
        <f t="shared" si="2"/>
        <v>32.889310410046612</v>
      </c>
      <c r="J33" s="17">
        <f>'raw data'!E55+'raw data'!W55</f>
        <v>106433</v>
      </c>
      <c r="K33" s="17">
        <f>'raw data'!T55*'raw data'!U55/100000</f>
        <v>147445.34482808464</v>
      </c>
      <c r="M33" s="12">
        <f t="shared" si="3"/>
        <v>23.741054551121589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4">
        <f t="shared" si="1"/>
        <v>181299.14327538884</v>
      </c>
      <c r="F34" s="19">
        <f>D34/('raw data'!E56+'raw data'!W56)*1000</f>
        <v>1693.941242248653</v>
      </c>
      <c r="H34" s="35">
        <f t="shared" si="2"/>
        <v>32.575793120166402</v>
      </c>
      <c r="J34" s="17">
        <f>'raw data'!E56+'raw data'!W56</f>
        <v>107028</v>
      </c>
      <c r="K34" s="17">
        <f>'raw data'!T56*'raw data'!U56/100000</f>
        <v>149399.11359769016</v>
      </c>
      <c r="M34" s="12">
        <f t="shared" si="3"/>
        <v>23.336965676073962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4">
        <f t="shared" si="1"/>
        <v>182566.34039808516</v>
      </c>
      <c r="F35" s="19">
        <f>D35/('raw data'!E57+'raw data'!W57)*1000</f>
        <v>1690.7734945830184</v>
      </c>
      <c r="H35" s="35">
        <f t="shared" si="2"/>
        <v>32.514874895827276</v>
      </c>
      <c r="J35" s="17">
        <f>'raw data'!E57+'raw data'!W57</f>
        <v>107978</v>
      </c>
      <c r="K35" s="17">
        <f>'raw data'!T57*'raw data'!U57/100000</f>
        <v>151316.18228219816</v>
      </c>
      <c r="M35" s="12">
        <f t="shared" si="3"/>
        <v>23.202350922084307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4">
        <f t="shared" si="1"/>
        <v>178797.75563434561</v>
      </c>
      <c r="F36" s="19">
        <f>D36/('raw data'!E58+'raw data'!W58)*1000</f>
        <v>1683.1509172190536</v>
      </c>
      <c r="H36" s="35">
        <f t="shared" si="2"/>
        <v>32.368286869597185</v>
      </c>
      <c r="J36" s="17">
        <f>'raw data'!E58+'raw data'!W58</f>
        <v>106228</v>
      </c>
      <c r="K36" s="17">
        <f>'raw data'!T58*'raw data'!U58/100000</f>
        <v>153111.77146983947</v>
      </c>
      <c r="M36" s="12">
        <f t="shared" si="3"/>
        <v>22.456917221814539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4">
        <f t="shared" si="1"/>
        <v>181683.40345365714</v>
      </c>
      <c r="F37" s="19">
        <f>D37/('raw data'!E59+'raw data'!W59)*1000</f>
        <v>1693.9545700268254</v>
      </c>
      <c r="H37" s="35">
        <f t="shared" si="2"/>
        <v>32.576049423592799</v>
      </c>
      <c r="J37" s="17">
        <f>'raw data'!E59+'raw data'!W59</f>
        <v>107254</v>
      </c>
      <c r="K37" s="17">
        <f>'raw data'!T59*'raw data'!U59/100000</f>
        <v>154747.77032292297</v>
      </c>
      <c r="M37" s="12">
        <f t="shared" si="3"/>
        <v>22.578106279573742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4">
        <f t="shared" si="1"/>
        <v>190214.37632981318</v>
      </c>
      <c r="F38" s="19">
        <f>D38/('raw data'!E60+'raw data'!W60)*1000</f>
        <v>1700.3162271369731</v>
      </c>
      <c r="H38" s="35">
        <f t="shared" si="2"/>
        <v>32.698388983403326</v>
      </c>
      <c r="J38" s="17">
        <f>'raw data'!E60+'raw data'!W60</f>
        <v>111870</v>
      </c>
      <c r="K38" s="17">
        <f>'raw data'!T60*'raw data'!U60/100000</f>
        <v>156218.13425287619</v>
      </c>
      <c r="M38" s="12">
        <f t="shared" si="3"/>
        <v>23.415775595245801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4">
        <f t="shared" si="1"/>
        <v>193386.61845752332</v>
      </c>
      <c r="F39" s="19">
        <f>D39/('raw data'!E61+'raw data'!W61)*1000</f>
        <v>1691.7142122358007</v>
      </c>
      <c r="H39" s="35">
        <f t="shared" si="2"/>
        <v>32.532965619919246</v>
      </c>
      <c r="J39" s="17">
        <f>'raw data'!E61+'raw data'!W61</f>
        <v>114314</v>
      </c>
      <c r="K39" s="17">
        <f>'raw data'!T61*'raw data'!U61/100000</f>
        <v>157644.44323490505</v>
      </c>
      <c r="M39" s="12">
        <f t="shared" si="3"/>
        <v>23.590894519090842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4">
        <f t="shared" si="1"/>
        <v>195317.40617368277</v>
      </c>
      <c r="F40" s="19">
        <f>D40/('raw data'!E62+'raw data'!W62)*1000</f>
        <v>1680.2653616909788</v>
      </c>
      <c r="H40" s="35">
        <f t="shared" si="2"/>
        <v>32.312795417134211</v>
      </c>
      <c r="J40" s="17">
        <f>'raw data'!E62+'raw data'!W62</f>
        <v>116242</v>
      </c>
      <c r="K40" s="17">
        <f>'raw data'!T62*'raw data'!U62/100000</f>
        <v>158860.28007047423</v>
      </c>
      <c r="M40" s="12">
        <f t="shared" si="3"/>
        <v>23.64407240886279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4">
        <f t="shared" si="1"/>
        <v>201057.27276454616</v>
      </c>
      <c r="F41" s="19">
        <f>D41/('raw data'!E63+'raw data'!W63)*1000</f>
        <v>1683.628842684549</v>
      </c>
      <c r="H41" s="35">
        <f t="shared" si="2"/>
        <v>32.377477743933632</v>
      </c>
      <c r="J41" s="17">
        <f>'raw data'!E63+'raw data'!W63</f>
        <v>119419</v>
      </c>
      <c r="K41" s="17">
        <f>'raw data'!T63*'raw data'!U63/100000</f>
        <v>160007.98004468292</v>
      </c>
      <c r="M41" s="12">
        <f t="shared" si="3"/>
        <v>24.164332389066328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4">
        <f t="shared" si="1"/>
        <v>206401.23865891693</v>
      </c>
      <c r="F42" s="19">
        <f>D42/('raw data'!E64+'raw data'!W64)*1000</f>
        <v>1680.5181457329174</v>
      </c>
      <c r="H42" s="35">
        <f t="shared" si="2"/>
        <v>32.317656648709949</v>
      </c>
      <c r="J42" s="17">
        <f>'raw data'!E64+'raw data'!W64</f>
        <v>122820</v>
      </c>
      <c r="K42" s="17">
        <f>'raw data'!T64*'raw data'!U64/100000</f>
        <v>161169.35941632054</v>
      </c>
      <c r="M42" s="12">
        <f t="shared" si="3"/>
        <v>24.627848643000913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4">
        <f t="shared" si="1"/>
        <v>211919.61260075669</v>
      </c>
      <c r="F43" s="19">
        <f>D43/('raw data'!E65+'raw data'!W65)*1000</f>
        <v>1687.6477259937142</v>
      </c>
      <c r="H43" s="35">
        <f t="shared" si="2"/>
        <v>32.454763961417584</v>
      </c>
      <c r="J43" s="17">
        <f>'raw data'!E65+'raw data'!W65</f>
        <v>125571</v>
      </c>
      <c r="K43" s="17">
        <f>'raw data'!T65*'raw data'!U65/100000</f>
        <v>162404.29080450296</v>
      </c>
      <c r="M43" s="12">
        <f t="shared" si="3"/>
        <v>25.09402396458216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4">
        <f t="shared" si="1"/>
        <v>213458.77733319654</v>
      </c>
      <c r="F44" s="19">
        <f>D44/('raw data'!E66+'raw data'!W66)*1000</f>
        <v>1679.5082247529153</v>
      </c>
      <c r="H44" s="35">
        <f t="shared" si="2"/>
        <v>32.298235091402219</v>
      </c>
      <c r="J44" s="17">
        <f>'raw data'!E66+'raw data'!W66</f>
        <v>127096</v>
      </c>
      <c r="K44" s="17">
        <f>'raw data'!T66*'raw data'!U66/100000</f>
        <v>163981.66725388024</v>
      </c>
      <c r="M44" s="12">
        <f t="shared" si="3"/>
        <v>25.033142764803316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4">
        <f t="shared" si="1"/>
        <v>209551.3770006492</v>
      </c>
      <c r="F45" s="19">
        <f>D45/('raw data'!E67+'raw data'!W67)*1000</f>
        <v>1664.453581475871</v>
      </c>
      <c r="H45" s="35">
        <f t="shared" si="2"/>
        <v>32.008722720689825</v>
      </c>
      <c r="J45" s="17">
        <f>'raw data'!E67+'raw data'!W67</f>
        <v>125898</v>
      </c>
      <c r="K45" s="17">
        <f>'raw data'!T67*'raw data'!U67/100000</f>
        <v>165760.96719103452</v>
      </c>
      <c r="M45" s="12">
        <f t="shared" si="3"/>
        <v>24.31111643095775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4">
        <f t="shared" si="1"/>
        <v>210052.45005518763</v>
      </c>
      <c r="F46" s="19">
        <f>D46/('raw data'!E68+'raw data'!W68)*1000</f>
        <v>1666.9770971302428</v>
      </c>
      <c r="H46" s="35">
        <f t="shared" si="2"/>
        <v>32.057251867889285</v>
      </c>
      <c r="J46" s="17">
        <f>'raw data'!E68+'raw data'!W68</f>
        <v>126008</v>
      </c>
      <c r="K46" s="17">
        <f>'raw data'!T68*'raw data'!U68/100000</f>
        <v>167735.56958152339</v>
      </c>
      <c r="M46" s="12">
        <f t="shared" si="3"/>
        <v>24.082370861749251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4">
        <f t="shared" si="1"/>
        <v>214269.17614196797</v>
      </c>
      <c r="F47" s="19">
        <f>D47/('raw data'!E69+'raw data'!W69)*1000</f>
        <v>1672.5536546375974</v>
      </c>
      <c r="H47" s="35">
        <f t="shared" si="2"/>
        <v>32.164493358415335</v>
      </c>
      <c r="J47" s="17">
        <f>'raw data'!E69+'raw data'!W69</f>
        <v>128109</v>
      </c>
      <c r="K47" s="17">
        <f>'raw data'!T69*'raw data'!U69/100000</f>
        <v>169741.52193029353</v>
      </c>
      <c r="M47" s="12">
        <f t="shared" si="3"/>
        <v>24.275504501163773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4">
        <f t="shared" si="1"/>
        <v>219799.62602281128</v>
      </c>
      <c r="F48" s="19">
        <f>D48/('raw data'!E70+'raw data'!W70)*1000</f>
        <v>1678.5901195391223</v>
      </c>
      <c r="H48" s="35">
        <f t="shared" si="2"/>
        <v>32.280579221906194</v>
      </c>
      <c r="J48" s="17">
        <f>'raw data'!E70+'raw data'!W70</f>
        <v>130943</v>
      </c>
      <c r="K48" s="17">
        <f>'raw data'!T70*'raw data'!U70/100000</f>
        <v>171775.6928008261</v>
      </c>
      <c r="M48" s="12">
        <f t="shared" si="3"/>
        <v>24.607182868155693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4">
        <f t="shared" si="1"/>
        <v>225162.90897140445</v>
      </c>
      <c r="F49" s="19">
        <f>D49/('raw data'!E71+'raw data'!W71)*1000</f>
        <v>1683.4610016553604</v>
      </c>
      <c r="H49" s="35">
        <f t="shared" si="2"/>
        <v>32.374250031833853</v>
      </c>
      <c r="J49" s="17">
        <f>'raw data'!E71+'raw data'!W71</f>
        <v>133750</v>
      </c>
      <c r="K49" s="17">
        <f>'raw data'!T71*'raw data'!U71/100000</f>
        <v>173945.23336751352</v>
      </c>
      <c r="M49" s="12">
        <f t="shared" si="3"/>
        <v>24.893214133722108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4">
        <f t="shared" si="1"/>
        <v>227789.85967750935</v>
      </c>
      <c r="F50" s="19">
        <f>D50/('raw data'!E72+'raw data'!W72)*1000</f>
        <v>1675.1101936059811</v>
      </c>
      <c r="H50" s="35">
        <f t="shared" si="2"/>
        <v>32.213657569345791</v>
      </c>
      <c r="J50" s="17">
        <f>'raw data'!E72+'raw data'!W72</f>
        <v>135985</v>
      </c>
      <c r="K50" s="17">
        <f>'raw data'!T72*'raw data'!U72/100000</f>
        <v>176042.48217340407</v>
      </c>
      <c r="M50" s="12">
        <f t="shared" si="3"/>
        <v>24.883619967665339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4">
        <f t="shared" si="1"/>
        <v>234394.15630163034</v>
      </c>
      <c r="F51" s="19">
        <f>D51/('raw data'!E73+'raw data'!W73)*1000</f>
        <v>1687.9890270893732</v>
      </c>
      <c r="H51" s="35">
        <f t="shared" si="2"/>
        <v>32.461327444026409</v>
      </c>
      <c r="J51" s="17">
        <f>'raw data'!E73+'raw data'!W73</f>
        <v>138860</v>
      </c>
      <c r="K51" s="17">
        <f>'raw data'!T73*'raw data'!U73/100000</f>
        <v>178473.63634003367</v>
      </c>
      <c r="M51" s="12">
        <f t="shared" si="3"/>
        <v>25.256278861767136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4">
        <f t="shared" si="1"/>
        <v>239822.64606310285</v>
      </c>
      <c r="F52" s="19">
        <f>D52/('raw data'!E74+'raw data'!W74)*1000</f>
        <v>1690.0344321731793</v>
      </c>
      <c r="H52" s="35">
        <f t="shared" si="2"/>
        <v>32.500662157176528</v>
      </c>
      <c r="J52" s="17">
        <f>'raw data'!E74+'raw data'!W74</f>
        <v>141904</v>
      </c>
      <c r="K52" s="17">
        <f>'raw data'!T74*'raw data'!U74/100000</f>
        <v>181022.26646846347</v>
      </c>
      <c r="M52" s="12">
        <f t="shared" si="3"/>
        <v>25.477384924663099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4">
        <f t="shared" si="1"/>
        <v>243986.62503907704</v>
      </c>
      <c r="F53" s="19">
        <f>D53/('raw data'!E75+'raw data'!W75)*1000</f>
        <v>1688.8276888723483</v>
      </c>
      <c r="H53" s="35">
        <f t="shared" si="2"/>
        <v>32.477455555237469</v>
      </c>
      <c r="J53" s="17">
        <f>'raw data'!E75+'raw data'!W75</f>
        <v>144471</v>
      </c>
      <c r="K53" s="17">
        <f>'raw data'!T75*'raw data'!U75/100000</f>
        <v>183616.86017331071</v>
      </c>
      <c r="M53" s="12">
        <f t="shared" si="3"/>
        <v>25.553483907153296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17196.358592998513</v>
      </c>
      <c r="D54" s="34">
        <f t="shared" si="1"/>
        <v>247805.35859299853</v>
      </c>
      <c r="F54" s="19">
        <f>D54/('raw data'!E76+'raw data'!W76)*1000</f>
        <v>1680.4806599236308</v>
      </c>
      <c r="H54" s="35">
        <f t="shared" si="2"/>
        <v>32.316935767762132</v>
      </c>
      <c r="J54" s="17">
        <f>'raw data'!E76+'raw data'!W76</f>
        <v>147461</v>
      </c>
      <c r="K54" s="17">
        <f>'raw data'!T76*'raw data'!U76/100000</f>
        <v>186169.05977176205</v>
      </c>
      <c r="M54" s="12">
        <f t="shared" si="3"/>
        <v>25.597635133852659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16856.873584629993</v>
      </c>
      <c r="D55" s="34">
        <f t="shared" si="1"/>
        <v>244581.87358463</v>
      </c>
      <c r="F55" s="19">
        <f>D55/('raw data'!E77+'raw data'!W77)*1000</f>
        <v>1663.5619840748045</v>
      </c>
      <c r="H55" s="35">
        <f t="shared" si="2"/>
        <v>31.991576616823163</v>
      </c>
      <c r="J55" s="17">
        <f>'raw data'!E77+'raw data'!W77</f>
        <v>147023</v>
      </c>
      <c r="K55" s="17">
        <f>'raw data'!T77*'raw data'!U77/100000</f>
        <v>188578.76145421522</v>
      </c>
      <c r="M55" s="12">
        <f t="shared" si="3"/>
        <v>24.941820238209317</v>
      </c>
    </row>
    <row r="56" spans="1:13" x14ac:dyDescent="0.25">
      <c r="A56">
        <f t="shared" si="4"/>
        <v>2002</v>
      </c>
      <c r="B56" s="17">
        <f>'raw data'!V78</f>
        <v>225628</v>
      </c>
      <c r="C56" s="17">
        <f>'raw data'!V78/'raw data'!E78*'raw data'!W78</f>
        <v>16536.570352442675</v>
      </c>
      <c r="D56" s="34">
        <f t="shared" si="1"/>
        <v>242164.57035244268</v>
      </c>
      <c r="F56" s="19">
        <f>D56/('raw data'!E78+'raw data'!W78)*1000</f>
        <v>1659.7982889132466</v>
      </c>
      <c r="H56" s="35">
        <f t="shared" si="2"/>
        <v>31.919197863716281</v>
      </c>
      <c r="J56" s="17">
        <f>'raw data'!E78+'raw data'!W78</f>
        <v>145900</v>
      </c>
      <c r="K56" s="17">
        <f>'raw data'!T78*'raw data'!U78/100000</f>
        <v>190783.41557044315</v>
      </c>
      <c r="M56" s="12">
        <f t="shared" si="3"/>
        <v>24.409936022959464</v>
      </c>
    </row>
    <row r="57" spans="1:13" x14ac:dyDescent="0.25">
      <c r="A57">
        <f t="shared" si="4"/>
        <v>2003</v>
      </c>
      <c r="B57" s="17">
        <f>'raw data'!V79</f>
        <v>224465</v>
      </c>
      <c r="C57" s="17">
        <f>'raw data'!V79/'raw data'!E79*'raw data'!W79</f>
        <v>17044.852620167843</v>
      </c>
      <c r="D57" s="34">
        <f t="shared" si="1"/>
        <v>241509.85262016783</v>
      </c>
      <c r="F57" s="19">
        <f>D57/('raw data'!E79+'raw data'!W79)*1000</f>
        <v>1655.3221928880105</v>
      </c>
      <c r="H57" s="35">
        <f t="shared" si="2"/>
        <v>31.833119094000203</v>
      </c>
      <c r="J57" s="17">
        <f>'raw data'!E79+'raw data'!W79</f>
        <v>145899</v>
      </c>
      <c r="K57" s="17">
        <f>'raw data'!T79*'raw data'!U79/100000</f>
        <v>192841.97739494007</v>
      </c>
      <c r="M57" s="12">
        <f t="shared" si="3"/>
        <v>24.084072904851883</v>
      </c>
    </row>
    <row r="58" spans="1:13" x14ac:dyDescent="0.25">
      <c r="A58">
        <f t="shared" si="4"/>
        <v>2004</v>
      </c>
      <c r="B58" s="17">
        <f>'raw data'!V80</f>
        <v>227051</v>
      </c>
      <c r="C58" s="17">
        <f>'raw data'!V80/'raw data'!E80*'raw data'!W80</f>
        <v>17275.601559821109</v>
      </c>
      <c r="D58" s="34">
        <f t="shared" si="1"/>
        <v>244326.60155982111</v>
      </c>
      <c r="F58" s="19">
        <f>D58/('raw data'!E80+'raw data'!W80)*1000</f>
        <v>1656.4964579366294</v>
      </c>
      <c r="H58" s="35">
        <f t="shared" si="2"/>
        <v>31.855701114165949</v>
      </c>
      <c r="J58" s="17">
        <f>'raw data'!E80+'raw data'!W80</f>
        <v>147496</v>
      </c>
      <c r="K58" s="17">
        <f>'raw data'!T80*'raw data'!U80/100000</f>
        <v>195112.88766188207</v>
      </c>
      <c r="M58" s="12">
        <f t="shared" si="3"/>
        <v>24.081384617080595</v>
      </c>
    </row>
    <row r="59" spans="1:13" x14ac:dyDescent="0.25">
      <c r="A59">
        <f t="shared" ref="A59:A70" si="5">A58+1</f>
        <v>2005</v>
      </c>
      <c r="B59" s="17">
        <f>'raw data'!V81</f>
        <v>230289</v>
      </c>
      <c r="C59" s="17">
        <f>'raw data'!V81/'raw data'!E81*'raw data'!W81</f>
        <v>17317.316641008299</v>
      </c>
      <c r="D59" s="34">
        <f t="shared" ref="D59:D70" si="6">B59+C59</f>
        <v>247606.31664100831</v>
      </c>
      <c r="F59" s="19">
        <f>D59/('raw data'!E81+'raw data'!W81)*1000</f>
        <v>1656.6838841488857</v>
      </c>
      <c r="H59" s="35">
        <f t="shared" si="2"/>
        <v>31.859305464401647</v>
      </c>
      <c r="J59" s="17">
        <f>'raw data'!E81+'raw data'!W81</f>
        <v>149459</v>
      </c>
      <c r="K59" s="17">
        <f>'raw data'!T81*'raw data'!U81/100000</f>
        <v>197481.12105973979</v>
      </c>
      <c r="M59" s="12">
        <f t="shared" si="3"/>
        <v>24.111975412391754</v>
      </c>
    </row>
    <row r="60" spans="1:13" x14ac:dyDescent="0.25">
      <c r="A60">
        <f t="shared" si="5"/>
        <v>2006</v>
      </c>
      <c r="B60" s="17">
        <f>'raw data'!V82</f>
        <v>234691</v>
      </c>
      <c r="C60" s="17">
        <f>'raw data'!V82/'raw data'!E82*'raw data'!W82</f>
        <v>17570.29835265837</v>
      </c>
      <c r="D60" s="34">
        <f t="shared" si="6"/>
        <v>252261.29835265837</v>
      </c>
      <c r="F60" s="19">
        <f>D60/('raw data'!E82+'raw data'!W82)*1000</f>
        <v>1659.2972285067872</v>
      </c>
      <c r="H60" s="35">
        <f t="shared" si="2"/>
        <v>31.909562086668984</v>
      </c>
      <c r="J60" s="17">
        <f>'raw data'!E82+'raw data'!W82</f>
        <v>152029</v>
      </c>
      <c r="K60" s="17">
        <f>'raw data'!T82*'raw data'!U82/100000</f>
        <v>199392.80033244233</v>
      </c>
      <c r="M60" s="12">
        <f t="shared" si="3"/>
        <v>24.329759180802704</v>
      </c>
    </row>
    <row r="61" spans="1:13" x14ac:dyDescent="0.25">
      <c r="A61">
        <f t="shared" si="5"/>
        <v>2007</v>
      </c>
      <c r="B61" s="17">
        <f>'raw data'!V83</f>
        <v>237050</v>
      </c>
      <c r="C61" s="17">
        <f>'raw data'!V83/'raw data'!E83*'raw data'!W83</f>
        <v>17280.196672450464</v>
      </c>
      <c r="D61" s="34">
        <f t="shared" si="6"/>
        <v>254330.19667245046</v>
      </c>
      <c r="F61" s="19">
        <f>D61/('raw data'!E83+'raw data'!W83)*1000</f>
        <v>1658.5273704242695</v>
      </c>
      <c r="H61" s="35">
        <f t="shared" si="2"/>
        <v>31.894757123543645</v>
      </c>
      <c r="J61" s="17">
        <f>'raw data'!E83+'raw data'!W83</f>
        <v>153347</v>
      </c>
      <c r="K61" s="17">
        <f>'raw data'!T83*'raw data'!U83/100000</f>
        <v>201423.51592274863</v>
      </c>
      <c r="M61" s="12">
        <f t="shared" si="3"/>
        <v>24.281997552360593</v>
      </c>
    </row>
    <row r="62" spans="1:13" x14ac:dyDescent="0.25">
      <c r="A62">
        <f t="shared" si="5"/>
        <v>2008</v>
      </c>
      <c r="B62" s="17">
        <f>'raw data'!V84</f>
        <v>234722</v>
      </c>
      <c r="C62" s="17">
        <f>'raw data'!V84/'raw data'!E84*'raw data'!W84</f>
        <v>16633.855535211267</v>
      </c>
      <c r="D62" s="34">
        <f t="shared" si="6"/>
        <v>251355.85553521127</v>
      </c>
      <c r="F62" s="19">
        <f>D62/('raw data'!E84+'raw data'!W84)*1000</f>
        <v>1652.9718309859156</v>
      </c>
      <c r="H62" s="35">
        <f t="shared" si="2"/>
        <v>31.787919826652224</v>
      </c>
      <c r="J62" s="17">
        <f>'raw data'!E84+'raw data'!W84</f>
        <v>152063</v>
      </c>
      <c r="K62" s="17">
        <f>'raw data'!T84*'raw data'!U84/100000</f>
        <v>203478.88718192891</v>
      </c>
      <c r="M62" s="12">
        <f t="shared" si="3"/>
        <v>23.755616710633884</v>
      </c>
    </row>
    <row r="63" spans="1:13" x14ac:dyDescent="0.25">
      <c r="A63">
        <f t="shared" si="5"/>
        <v>2009</v>
      </c>
      <c r="B63" s="17">
        <f>'raw data'!V85</f>
        <v>222492</v>
      </c>
      <c r="C63" s="17">
        <f>'raw data'!V85/'raw data'!E85*'raw data'!W85</f>
        <v>16059.880061687596</v>
      </c>
      <c r="D63" s="34">
        <f t="shared" si="6"/>
        <v>238551.88006168761</v>
      </c>
      <c r="F63" s="19">
        <f>D63/('raw data'!E85+'raw data'!W85)*1000</f>
        <v>1633.9281780127783</v>
      </c>
      <c r="H63" s="35">
        <f t="shared" si="2"/>
        <v>31.421695731014967</v>
      </c>
      <c r="J63" s="17">
        <f>'raw data'!E85+'raw data'!W85</f>
        <v>145999</v>
      </c>
      <c r="K63" s="17">
        <f>'raw data'!T85*'raw data'!U85/100000</f>
        <v>205278.32388200978</v>
      </c>
      <c r="M63" s="12">
        <f t="shared" si="3"/>
        <v>22.347883927916744</v>
      </c>
    </row>
    <row r="64" spans="1:13" x14ac:dyDescent="0.25">
      <c r="A64">
        <f t="shared" si="5"/>
        <v>2010</v>
      </c>
      <c r="B64" s="17">
        <f>'raw data'!V86</f>
        <v>222194</v>
      </c>
      <c r="C64" s="17">
        <f>'raw data'!V86/'raw data'!E86*'raw data'!W86</f>
        <v>15951.975690788011</v>
      </c>
      <c r="D64" s="34">
        <f t="shared" si="6"/>
        <v>238145.97569078801</v>
      </c>
      <c r="F64" s="19">
        <f>D64/('raw data'!E86+'raw data'!W86)*1000</f>
        <v>1647.7611497560181</v>
      </c>
      <c r="H64" s="35">
        <f t="shared" si="2"/>
        <v>31.687714418384964</v>
      </c>
      <c r="J64" s="17">
        <f>'raw data'!E86+'raw data'!W86</f>
        <v>144527</v>
      </c>
      <c r="K64" s="17">
        <f>'raw data'!T86*'raw data'!U86/100000</f>
        <v>206816.88940079953</v>
      </c>
      <c r="M64" s="12">
        <f t="shared" si="3"/>
        <v>22.143889287835982</v>
      </c>
    </row>
    <row r="65" spans="1:13" x14ac:dyDescent="0.25">
      <c r="A65">
        <f t="shared" si="5"/>
        <v>2011</v>
      </c>
      <c r="B65" s="17">
        <f>'raw data'!V87</f>
        <v>225867</v>
      </c>
      <c r="C65" s="17">
        <f>'raw data'!V87/'raw data'!E87*'raw data'!W87</f>
        <v>15642.39642181797</v>
      </c>
      <c r="D65" s="34">
        <f t="shared" si="6"/>
        <v>241509.39642181798</v>
      </c>
      <c r="F65" s="19">
        <f>D65/('raw data'!E87+'raw data'!W87)*1000</f>
        <v>1655.4552250839211</v>
      </c>
      <c r="H65" s="35">
        <f t="shared" si="2"/>
        <v>31.835677405460022</v>
      </c>
      <c r="J65" s="17">
        <f>'raw data'!E87+'raw data'!W87</f>
        <v>145887</v>
      </c>
      <c r="K65" s="17">
        <f>'raw data'!T87*'raw data'!U87/100000</f>
        <v>208094.51227401849</v>
      </c>
      <c r="M65" s="12">
        <f t="shared" si="3"/>
        <v>22.318759965830303</v>
      </c>
    </row>
    <row r="66" spans="1:13" x14ac:dyDescent="0.25">
      <c r="A66">
        <f t="shared" si="5"/>
        <v>2012</v>
      </c>
      <c r="B66" s="17">
        <f>'raw data'!V88</f>
        <v>230385</v>
      </c>
      <c r="C66" s="17">
        <f>'raw data'!V88/'raw data'!E88*'raw data'!W88</f>
        <v>15799.259204617421</v>
      </c>
      <c r="D66" s="34">
        <f t="shared" si="6"/>
        <v>246184.25920461741</v>
      </c>
      <c r="F66" s="19">
        <f>D66/('raw data'!E88+'raw data'!W88)*1000</f>
        <v>1658.0185963498186</v>
      </c>
      <c r="H66" s="35">
        <f t="shared" si="2"/>
        <v>31.884973006727282</v>
      </c>
      <c r="J66" s="17">
        <f>'raw data'!E88+'raw data'!W88</f>
        <v>148481</v>
      </c>
      <c r="K66" s="17">
        <f>'raw data'!T88*'raw data'!U88/100000</f>
        <v>209318.52869074588</v>
      </c>
      <c r="M66" s="12">
        <f t="shared" si="3"/>
        <v>22.617742951970122</v>
      </c>
    </row>
    <row r="67" spans="1:13" x14ac:dyDescent="0.25">
      <c r="A67">
        <f t="shared" si="5"/>
        <v>2013</v>
      </c>
      <c r="B67" s="17">
        <f>'raw data'!V89</f>
        <v>234143</v>
      </c>
      <c r="C67" s="17">
        <f>'raw data'!V89/'raw data'!E89*'raw data'!W89</f>
        <v>15602.236369045091</v>
      </c>
      <c r="D67" s="34">
        <f t="shared" si="6"/>
        <v>249745.2363690451</v>
      </c>
      <c r="F67" s="19">
        <f>D67/('raw data'!E89+'raw data'!W89)*1000</f>
        <v>1658.4009746008812</v>
      </c>
      <c r="H67" s="35">
        <f t="shared" ref="H67:H70" si="7">F67/52</f>
        <v>31.892326434632331</v>
      </c>
      <c r="J67" s="17">
        <f>'raw data'!E89+'raw data'!W89</f>
        <v>150594</v>
      </c>
      <c r="K67" s="17">
        <f>'raw data'!T89*'raw data'!U89/100000</f>
        <v>210354.97061010578</v>
      </c>
      <c r="M67" s="12">
        <f t="shared" si="3"/>
        <v>22.831849388522546</v>
      </c>
    </row>
    <row r="68" spans="1:13" x14ac:dyDescent="0.25">
      <c r="A68">
        <f t="shared" si="5"/>
        <v>2014</v>
      </c>
      <c r="B68" s="17">
        <f>'raw data'!V90</f>
        <v>238887</v>
      </c>
      <c r="C68" s="17">
        <f>'raw data'!V90/'raw data'!E90*'raw data'!W90</f>
        <v>15537.500840990284</v>
      </c>
      <c r="D68" s="34">
        <f t="shared" si="6"/>
        <v>254424.50084099028</v>
      </c>
      <c r="F68" s="19">
        <f>D68/('raw data'!E90+'raw data'!W90)*1000</f>
        <v>1660.3441804862452</v>
      </c>
      <c r="H68" s="35">
        <f t="shared" si="7"/>
        <v>31.929695778581639</v>
      </c>
      <c r="J68" s="17">
        <f>'raw data'!E90+'raw data'!W90</f>
        <v>153236</v>
      </c>
      <c r="K68" s="17">
        <f>'raw data'!T90*'raw data'!U90/100000</f>
        <v>211378.32460653209</v>
      </c>
      <c r="M68" s="12">
        <f t="shared" si="3"/>
        <v>23.147022626063229</v>
      </c>
    </row>
    <row r="69" spans="1:13" x14ac:dyDescent="0.25">
      <c r="A69">
        <f t="shared" si="5"/>
        <v>2015</v>
      </c>
      <c r="B69" s="17">
        <f>'raw data'!V91</f>
        <v>243583</v>
      </c>
      <c r="C69" s="17">
        <f>'raw data'!V91/'raw data'!E91*'raw data'!W91</f>
        <v>15794.662547483138</v>
      </c>
      <c r="D69" s="34">
        <f t="shared" si="6"/>
        <v>259377.66254748314</v>
      </c>
      <c r="F69" s="19">
        <f>D69/('raw data'!E91+'raw data'!W91)*1000</f>
        <v>1661.1971547626354</v>
      </c>
      <c r="H69" s="35">
        <f t="shared" si="7"/>
        <v>31.94609913005068</v>
      </c>
      <c r="J69" s="17">
        <f>'raw data'!E91+'raw data'!W91</f>
        <v>156139</v>
      </c>
      <c r="K69" s="17">
        <f>'raw data'!T91*'raw data'!U91/100000</f>
        <v>212262.83214933248</v>
      </c>
      <c r="M69" s="12">
        <f t="shared" si="3"/>
        <v>23.499318847106363</v>
      </c>
    </row>
    <row r="70" spans="1:13" x14ac:dyDescent="0.25">
      <c r="A70">
        <f t="shared" si="5"/>
        <v>2016</v>
      </c>
      <c r="B70" s="17">
        <f>'raw data'!V92</f>
        <v>246461</v>
      </c>
      <c r="C70" s="17">
        <f>'raw data'!V92/'raw data'!E92*'raw data'!W92</f>
        <v>15922.52986048514</v>
      </c>
      <c r="D70" s="34">
        <f t="shared" si="6"/>
        <v>262383.52986048511</v>
      </c>
      <c r="F70" s="19">
        <f>D70/('raw data'!E92+'raw data'!W92)*1000</f>
        <v>1657.9060662729214</v>
      </c>
      <c r="H70" s="35">
        <f t="shared" si="7"/>
        <v>31.88280896678695</v>
      </c>
      <c r="J70" s="17">
        <f>'raw data'!E92+'raw data'!W92</f>
        <v>158262</v>
      </c>
      <c r="K70" s="17">
        <f>'raw data'!T92*'raw data'!U92/100000</f>
        <v>213071.22329631989</v>
      </c>
      <c r="M70" s="12">
        <f t="shared" si="3"/>
        <v>23.68145747060526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workbookViewId="0">
      <selection activeCell="AC25" sqref="AC25"/>
    </sheetView>
  </sheetViews>
  <sheetFormatPr defaultRowHeight="13.2" x14ac:dyDescent="0.25"/>
  <cols>
    <col min="5" max="5" width="10" bestFit="1" customWidth="1"/>
    <col min="15" max="15" width="16.33203125" bestFit="1" customWidth="1"/>
    <col min="19" max="19" width="9.109375" style="18" customWidth="1"/>
    <col min="21" max="21" width="16.33203125" bestFit="1" customWidth="1"/>
    <col min="25" max="25" width="11.5546875" bestFit="1" customWidth="1"/>
    <col min="36" max="36" width="16.33203125" bestFit="1" customWidth="1"/>
    <col min="37" max="37" width="9.554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57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</f>
        <v>68</v>
      </c>
      <c r="C3" s="7">
        <f>'raw data'!P26</f>
        <v>33.4</v>
      </c>
      <c r="D3" s="7"/>
      <c r="E3" s="5">
        <f>'raw data'!C26</f>
        <v>2184</v>
      </c>
      <c r="F3" s="7">
        <f>'raw data'!G26</f>
        <v>300.2</v>
      </c>
      <c r="G3" s="7">
        <f>F3/E3*100</f>
        <v>13.745421245421245</v>
      </c>
      <c r="I3" s="1">
        <f>B3/G3*100</f>
        <v>494.7101932045303</v>
      </c>
      <c r="J3" s="1"/>
      <c r="K3" s="8">
        <f>C3/F3</f>
        <v>0.11125916055962691</v>
      </c>
      <c r="M3" s="16">
        <f>P9</f>
        <v>5255.8722611964622</v>
      </c>
      <c r="N3" s="2">
        <f t="shared" ref="N3:N34" si="0">M3/E3</f>
        <v>2.4065349181302484</v>
      </c>
      <c r="O3" t="s">
        <v>36</v>
      </c>
      <c r="P3" s="2">
        <f>P8*AVERAGE(N3:N69)</f>
        <v>0.1391280673948968</v>
      </c>
      <c r="S3" s="18">
        <f>V9</f>
        <v>5221.0286730350326</v>
      </c>
      <c r="T3" s="2">
        <f t="shared" ref="T3:T34" si="1">S3/E3</f>
        <v>2.3905808942468099</v>
      </c>
      <c r="U3" t="s">
        <v>36</v>
      </c>
      <c r="V3" s="2">
        <f>V8*AVERAGE(T3:T69)</f>
        <v>0.13912803441221788</v>
      </c>
      <c r="W3" s="2"/>
      <c r="Y3" s="20">
        <f>S3/M3</f>
        <v>0.99337054128604385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</f>
        <v>82.3</v>
      </c>
      <c r="C4" s="7">
        <f>'raw data'!P27</f>
        <v>37.799999999999997</v>
      </c>
      <c r="D4" s="7"/>
      <c r="E4" s="5">
        <f>'raw data'!C27</f>
        <v>2360</v>
      </c>
      <c r="F4" s="7">
        <f>'raw data'!G27</f>
        <v>347.3</v>
      </c>
      <c r="G4" s="7">
        <f t="shared" ref="G4:G67" si="2">F4/E4*100</f>
        <v>14.716101694915254</v>
      </c>
      <c r="I4" s="1">
        <f t="shared" ref="I4:I67" si="3">B4/G4*100</f>
        <v>559.25136769363655</v>
      </c>
      <c r="J4" s="1"/>
      <c r="K4" s="8">
        <f t="shared" ref="K4:K67" si="4">C4/F4</f>
        <v>0.10883961992513676</v>
      </c>
      <c r="M4" s="16">
        <f t="shared" ref="M4:M51" si="5">(1-$P$8)*M3+I3</f>
        <v>5462.8685681668494</v>
      </c>
      <c r="N4" s="2">
        <f t="shared" si="0"/>
        <v>2.3147748170198517</v>
      </c>
      <c r="O4" t="s">
        <v>17</v>
      </c>
      <c r="P4" s="2">
        <f>AVERAGE(K3:K69)</f>
        <v>0.13912806735810399</v>
      </c>
      <c r="S4" s="18">
        <f t="shared" ref="S4:S51" si="6">(1-$V$8)*S3+I3</f>
        <v>5429.3190773582883</v>
      </c>
      <c r="T4" s="2">
        <f t="shared" si="1"/>
        <v>2.3005589310840207</v>
      </c>
      <c r="U4" t="s">
        <v>17</v>
      </c>
      <c r="V4" s="2">
        <f>AVERAGE(K3:K69)</f>
        <v>0.13912806735810399</v>
      </c>
      <c r="W4" s="2"/>
      <c r="Y4" s="20">
        <f t="shared" ref="Y4:Y52" si="7">S4/M4</f>
        <v>0.99385863115871753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</f>
        <v>81.900000000000006</v>
      </c>
      <c r="C5" s="7">
        <f>'raw data'!P28</f>
        <v>40.6</v>
      </c>
      <c r="D5" s="7"/>
      <c r="E5" s="5">
        <f>'raw data'!C28</f>
        <v>2456.1</v>
      </c>
      <c r="F5" s="7">
        <f>'raw data'!G28</f>
        <v>367.7</v>
      </c>
      <c r="G5" s="7">
        <f t="shared" si="2"/>
        <v>14.970888807458978</v>
      </c>
      <c r="I5" s="1">
        <f t="shared" si="3"/>
        <v>547.06170791406055</v>
      </c>
      <c r="J5" s="1"/>
      <c r="K5" s="8">
        <f t="shared" si="4"/>
        <v>0.11041610008158825</v>
      </c>
      <c r="M5" s="16">
        <f t="shared" si="5"/>
        <v>5723.0747788201134</v>
      </c>
      <c r="N5" s="2">
        <f t="shared" si="0"/>
        <v>2.3301472980823719</v>
      </c>
      <c r="O5" s="22" t="s">
        <v>59</v>
      </c>
      <c r="P5" s="2">
        <f>M3/E3</f>
        <v>2.4065349181302484</v>
      </c>
      <c r="S5" s="18">
        <f t="shared" si="6"/>
        <v>5690.7240777378638</v>
      </c>
      <c r="T5" s="2">
        <f t="shared" si="1"/>
        <v>2.3169757248230383</v>
      </c>
      <c r="U5" t="s">
        <v>60</v>
      </c>
      <c r="V5" s="2">
        <f>S4/S3</f>
        <v>1.0398945145425096</v>
      </c>
      <c r="W5" s="2"/>
      <c r="Y5" s="20">
        <f t="shared" si="7"/>
        <v>0.99434732161774775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</f>
        <v>87.1</v>
      </c>
      <c r="C6" s="7">
        <f>'raw data'!P29</f>
        <v>43.5</v>
      </c>
      <c r="D6" s="7"/>
      <c r="E6" s="5">
        <f>'raw data'!C29</f>
        <v>2571.4</v>
      </c>
      <c r="F6" s="7">
        <f>'raw data'!G29</f>
        <v>389.7</v>
      </c>
      <c r="G6" s="7">
        <f t="shared" si="2"/>
        <v>15.155168390759895</v>
      </c>
      <c r="I6" s="1">
        <f t="shared" si="3"/>
        <v>574.72142673851693</v>
      </c>
      <c r="J6" s="1"/>
      <c r="K6" s="8">
        <f t="shared" si="4"/>
        <v>0.11162432640492687</v>
      </c>
      <c r="M6" s="16">
        <f t="shared" si="5"/>
        <v>5956.8472734517891</v>
      </c>
      <c r="N6" s="2">
        <f t="shared" si="0"/>
        <v>2.3165774572029978</v>
      </c>
      <c r="O6" s="22" t="s">
        <v>62</v>
      </c>
      <c r="P6" s="2">
        <f>AVERAGE(N3:N13)</f>
        <v>2.4065349191608294</v>
      </c>
      <c r="S6" s="18">
        <f t="shared" si="6"/>
        <v>5925.599032618873</v>
      </c>
      <c r="T6" s="2">
        <f t="shared" si="1"/>
        <v>2.3044252285209899</v>
      </c>
      <c r="U6" s="22" t="s">
        <v>61</v>
      </c>
      <c r="V6" s="2">
        <f>(S13/S3)^0.1</f>
        <v>1.0398952424799834</v>
      </c>
      <c r="W6" s="2"/>
      <c r="Y6" s="20">
        <f t="shared" si="7"/>
        <v>0.9947542316600626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</f>
        <v>83.5</v>
      </c>
      <c r="C7" s="7">
        <f>'raw data'!P30</f>
        <v>46</v>
      </c>
      <c r="D7" s="7"/>
      <c r="E7" s="5">
        <f>'raw data'!C30</f>
        <v>2556.9</v>
      </c>
      <c r="F7" s="7">
        <f>'raw data'!G30</f>
        <v>391.1</v>
      </c>
      <c r="G7" s="7">
        <f t="shared" si="2"/>
        <v>15.295866087840745</v>
      </c>
      <c r="I7" s="1">
        <f t="shared" si="3"/>
        <v>545.89913065712096</v>
      </c>
      <c r="J7" s="1"/>
      <c r="K7" s="8">
        <f t="shared" si="4"/>
        <v>0.11761697775504985</v>
      </c>
      <c r="M7" s="16">
        <f t="shared" si="5"/>
        <v>6205.4824496926722</v>
      </c>
      <c r="N7" s="2">
        <f t="shared" si="0"/>
        <v>2.426955473304655</v>
      </c>
      <c r="P7" s="2"/>
      <c r="S7" s="18">
        <f t="shared" si="6"/>
        <v>6175.2487292051819</v>
      </c>
      <c r="T7" s="2">
        <f t="shared" si="1"/>
        <v>2.4151311076714701</v>
      </c>
      <c r="V7" s="2"/>
      <c r="W7" s="2"/>
      <c r="Y7" s="20">
        <f t="shared" si="7"/>
        <v>0.99512790170102128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</f>
        <v>98.1</v>
      </c>
      <c r="C8" s="7">
        <f>'raw data'!P31</f>
        <v>48.9</v>
      </c>
      <c r="D8" s="7"/>
      <c r="E8" s="5">
        <f>'raw data'!C31</f>
        <v>2739</v>
      </c>
      <c r="F8" s="7">
        <f>'raw data'!G31</f>
        <v>426.2</v>
      </c>
      <c r="G8" s="7">
        <f t="shared" si="2"/>
        <v>15.56042351223074</v>
      </c>
      <c r="I8" s="1">
        <f t="shared" si="3"/>
        <v>630.44556546222429</v>
      </c>
      <c r="J8" s="1"/>
      <c r="K8" s="8">
        <f t="shared" si="4"/>
        <v>0.11473486625997184</v>
      </c>
      <c r="M8" s="16">
        <f t="shared" si="5"/>
        <v>6411.6846884104098</v>
      </c>
      <c r="N8" s="2">
        <f t="shared" si="0"/>
        <v>2.3408852458599525</v>
      </c>
      <c r="O8" t="s">
        <v>1</v>
      </c>
      <c r="P8" s="2">
        <v>5.4741415303850613E-2</v>
      </c>
      <c r="Q8" s="2">
        <f>P4/P3*P8</f>
        <v>5.4741415289374089E-2</v>
      </c>
      <c r="S8" s="18">
        <f t="shared" si="6"/>
        <v>6382.3806267989876</v>
      </c>
      <c r="T8" s="2">
        <f t="shared" si="1"/>
        <v>2.3301864281850997</v>
      </c>
      <c r="U8" t="s">
        <v>1</v>
      </c>
      <c r="V8" s="2">
        <v>5.4858880657090187E-2</v>
      </c>
      <c r="W8" s="2">
        <f>V4/V3*V8</f>
        <v>5.4858893647818062E-2</v>
      </c>
      <c r="Y8" s="20">
        <f t="shared" si="7"/>
        <v>0.99542958472920673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</f>
        <v>104.8</v>
      </c>
      <c r="C9" s="7">
        <f>'raw data'!P32</f>
        <v>54.1</v>
      </c>
      <c r="D9" s="7"/>
      <c r="E9" s="5">
        <f>'raw data'!C32</f>
        <v>2797.4</v>
      </c>
      <c r="F9" s="7">
        <f>'raw data'!G32</f>
        <v>450.1</v>
      </c>
      <c r="G9" s="7">
        <f t="shared" si="2"/>
        <v>16.089940659183526</v>
      </c>
      <c r="I9" s="1">
        <f t="shared" si="3"/>
        <v>651.33863585869813</v>
      </c>
      <c r="J9" s="1"/>
      <c r="K9" s="8">
        <f t="shared" si="4"/>
        <v>0.12019551210842035</v>
      </c>
      <c r="M9" s="16">
        <f t="shared" si="5"/>
        <v>6691.1455595470197</v>
      </c>
      <c r="N9" s="2">
        <f t="shared" si="0"/>
        <v>2.3919159074665832</v>
      </c>
      <c r="O9" s="22" t="s">
        <v>58</v>
      </c>
      <c r="P9" s="1">
        <v>5255.8722611964622</v>
      </c>
      <c r="Q9" s="1">
        <f>P6/P5*P9</f>
        <v>5255.8722634472515</v>
      </c>
      <c r="S9" s="18">
        <f t="shared" si="6"/>
        <v>6662.6959351475216</v>
      </c>
      <c r="T9" s="2">
        <f t="shared" si="1"/>
        <v>2.3817458837304359</v>
      </c>
      <c r="V9" s="1">
        <v>5221.0286730350326</v>
      </c>
      <c r="W9" s="1">
        <f>V5/V6*V9</f>
        <v>5221.0250182607169</v>
      </c>
      <c r="Y9" s="20">
        <f t="shared" si="7"/>
        <v>0.99574816835976532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</f>
        <v>106.7</v>
      </c>
      <c r="C10" s="7">
        <f>'raw data'!P33</f>
        <v>58.9</v>
      </c>
      <c r="D10" s="7"/>
      <c r="E10" s="5">
        <f>'raw data'!C33</f>
        <v>2856.3</v>
      </c>
      <c r="F10" s="7">
        <f>'raw data'!G33</f>
        <v>474.9</v>
      </c>
      <c r="G10" s="7">
        <f t="shared" si="2"/>
        <v>16.626404789412874</v>
      </c>
      <c r="I10" s="1">
        <f t="shared" si="3"/>
        <v>641.75028427037284</v>
      </c>
      <c r="J10" s="1"/>
      <c r="K10" s="8">
        <f t="shared" si="4"/>
        <v>0.12402611076016004</v>
      </c>
      <c r="M10" s="16">
        <f t="shared" si="5"/>
        <v>6976.2014174720389</v>
      </c>
      <c r="N10" s="2">
        <f t="shared" si="0"/>
        <v>2.4423910014606443</v>
      </c>
      <c r="S10" s="18">
        <f t="shared" si="6"/>
        <v>6948.5265298454815</v>
      </c>
      <c r="T10" s="2">
        <f t="shared" si="1"/>
        <v>2.4327019325160104</v>
      </c>
      <c r="Y10" s="20">
        <f t="shared" si="7"/>
        <v>0.99603295748353182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</f>
        <v>103.6</v>
      </c>
      <c r="C11" s="7">
        <f>'raw data'!P34</f>
        <v>62.4</v>
      </c>
      <c r="D11" s="7"/>
      <c r="E11" s="5">
        <f>'raw data'!C34</f>
        <v>2835.3</v>
      </c>
      <c r="F11" s="7">
        <f>'raw data'!G34</f>
        <v>482</v>
      </c>
      <c r="G11" s="7">
        <f t="shared" si="2"/>
        <v>16.999964730363629</v>
      </c>
      <c r="I11" s="1">
        <f t="shared" si="3"/>
        <v>609.41302904564316</v>
      </c>
      <c r="J11" s="1"/>
      <c r="K11" s="8">
        <f t="shared" si="4"/>
        <v>0.12946058091286305</v>
      </c>
      <c r="M11" s="16">
        <f t="shared" si="5"/>
        <v>7236.0645627052636</v>
      </c>
      <c r="N11" s="2">
        <f t="shared" si="0"/>
        <v>2.5521336587681245</v>
      </c>
      <c r="S11" s="18">
        <f t="shared" si="6"/>
        <v>7209.0884264724355</v>
      </c>
      <c r="T11" s="2">
        <f t="shared" si="1"/>
        <v>2.5426192736121167</v>
      </c>
      <c r="Y11" s="20">
        <f t="shared" si="7"/>
        <v>0.99627198790184057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</f>
        <v>121.5</v>
      </c>
      <c r="C12" s="7">
        <f>'raw data'!P35</f>
        <v>65.400000000000006</v>
      </c>
      <c r="D12" s="7"/>
      <c r="E12" s="5">
        <f>'raw data'!C35</f>
        <v>3031</v>
      </c>
      <c r="F12" s="7">
        <f>'raw data'!G35</f>
        <v>522.5</v>
      </c>
      <c r="G12" s="7">
        <f t="shared" si="2"/>
        <v>17.238535136918507</v>
      </c>
      <c r="I12" s="1">
        <f t="shared" si="3"/>
        <v>704.81626794258375</v>
      </c>
      <c r="J12" s="1"/>
      <c r="K12" s="8">
        <f t="shared" si="4"/>
        <v>0.12516746411483254</v>
      </c>
      <c r="M12" s="16">
        <f t="shared" si="5"/>
        <v>7449.3651763583821</v>
      </c>
      <c r="N12" s="2">
        <f t="shared" si="0"/>
        <v>2.4577252313950453</v>
      </c>
      <c r="S12" s="18">
        <f t="shared" si="6"/>
        <v>7423.0189338838172</v>
      </c>
      <c r="T12" s="2">
        <f t="shared" si="1"/>
        <v>2.449032970598422</v>
      </c>
      <c r="Y12" s="20">
        <f t="shared" si="7"/>
        <v>0.99646329024677449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</f>
        <v>122.5</v>
      </c>
      <c r="C13" s="7">
        <f>'raw data'!P36</f>
        <v>67.900000000000006</v>
      </c>
      <c r="D13" s="7"/>
      <c r="E13" s="5">
        <f>'raw data'!C36</f>
        <v>3108.7</v>
      </c>
      <c r="F13" s="7">
        <f>'raw data'!G36</f>
        <v>543.29999999999995</v>
      </c>
      <c r="G13" s="7">
        <f t="shared" si="2"/>
        <v>17.476758773763954</v>
      </c>
      <c r="I13" s="1">
        <f t="shared" si="3"/>
        <v>700.93088533038838</v>
      </c>
      <c r="J13" s="1"/>
      <c r="K13" s="8">
        <f t="shared" si="4"/>
        <v>0.12497699245352478</v>
      </c>
      <c r="M13" s="16">
        <f t="shared" si="5"/>
        <v>7746.39265143189</v>
      </c>
      <c r="N13" s="2">
        <f t="shared" si="0"/>
        <v>2.4918431020786471</v>
      </c>
      <c r="S13" s="18">
        <f t="shared" si="6"/>
        <v>7720.6166920171481</v>
      </c>
      <c r="T13" s="2">
        <f t="shared" si="1"/>
        <v>2.483551546311046</v>
      </c>
      <c r="Y13" s="20">
        <f t="shared" si="7"/>
        <v>0.99667252093011616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</f>
        <v>126.5</v>
      </c>
      <c r="C14" s="7">
        <f>'raw data'!P37</f>
        <v>70.599999999999994</v>
      </c>
      <c r="D14" s="7"/>
      <c r="E14" s="5">
        <f>'raw data'!C37</f>
        <v>3188.1</v>
      </c>
      <c r="F14" s="7">
        <f>'raw data'!G37</f>
        <v>563.29999999999995</v>
      </c>
      <c r="G14" s="7">
        <f t="shared" si="2"/>
        <v>17.668830965151656</v>
      </c>
      <c r="I14" s="1">
        <f t="shared" si="3"/>
        <v>715.95002662879472</v>
      </c>
      <c r="J14" s="1"/>
      <c r="K14" s="8">
        <f t="shared" si="4"/>
        <v>0.1253328599325404</v>
      </c>
      <c r="M14" s="16">
        <f t="shared" si="5"/>
        <v>8023.2750395235489</v>
      </c>
      <c r="N14" s="2">
        <f t="shared" si="0"/>
        <v>2.516632175754697</v>
      </c>
      <c r="S14" s="18">
        <f t="shared" si="6"/>
        <v>7998.0031876410294</v>
      </c>
      <c r="T14" s="2">
        <f t="shared" si="1"/>
        <v>2.5087052437630657</v>
      </c>
      <c r="Y14" s="20">
        <f t="shared" si="7"/>
        <v>0.99685018253044699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</f>
        <v>139.6</v>
      </c>
      <c r="C15" s="7">
        <f>'raw data'!P38</f>
        <v>74.099999999999994</v>
      </c>
      <c r="D15" s="7"/>
      <c r="E15" s="5">
        <f>'raw data'!C38</f>
        <v>3383.1</v>
      </c>
      <c r="F15" s="7">
        <f>'raw data'!G38</f>
        <v>605.1</v>
      </c>
      <c r="G15" s="7">
        <f t="shared" si="2"/>
        <v>17.88596257870001</v>
      </c>
      <c r="I15" s="1">
        <f t="shared" si="3"/>
        <v>780.5003470500742</v>
      </c>
      <c r="J15" s="1"/>
      <c r="K15" s="8">
        <f t="shared" si="4"/>
        <v>0.12245909766980663</v>
      </c>
      <c r="M15" s="16">
        <f t="shared" si="5"/>
        <v>8300.0196351167669</v>
      </c>
      <c r="N15" s="2">
        <f t="shared" si="0"/>
        <v>2.4533769723380234</v>
      </c>
      <c r="S15" s="18">
        <f t="shared" si="6"/>
        <v>8275.1917119039972</v>
      </c>
      <c r="T15" s="2">
        <f t="shared" si="1"/>
        <v>2.4460381637858761</v>
      </c>
      <c r="Y15" s="20">
        <f t="shared" si="7"/>
        <v>0.99700869102673872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</f>
        <v>147.69999999999999</v>
      </c>
      <c r="C16" s="7">
        <f>'raw data'!P39</f>
        <v>78</v>
      </c>
      <c r="D16" s="7"/>
      <c r="E16" s="5">
        <f>'raw data'!C39</f>
        <v>3530.4</v>
      </c>
      <c r="F16" s="7">
        <f>'raw data'!G39</f>
        <v>638.6</v>
      </c>
      <c r="G16" s="7">
        <f t="shared" si="2"/>
        <v>18.088601858146387</v>
      </c>
      <c r="I16" s="1">
        <f t="shared" si="3"/>
        <v>816.53629815220779</v>
      </c>
      <c r="J16" s="1"/>
      <c r="K16" s="8">
        <f t="shared" si="4"/>
        <v>0.12214218603194488</v>
      </c>
      <c r="M16" s="16">
        <f t="shared" si="5"/>
        <v>8626.1651602907987</v>
      </c>
      <c r="N16" s="2">
        <f t="shared" si="0"/>
        <v>2.4433959778752543</v>
      </c>
      <c r="S16" s="18">
        <f t="shared" si="6"/>
        <v>8601.7243044161878</v>
      </c>
      <c r="T16" s="2">
        <f t="shared" si="1"/>
        <v>2.4364730071425864</v>
      </c>
      <c r="Y16" s="20">
        <f t="shared" si="7"/>
        <v>0.99716666033858004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</f>
        <v>158.5</v>
      </c>
      <c r="C17" s="7">
        <f>'raw data'!P40</f>
        <v>82.4</v>
      </c>
      <c r="D17" s="7"/>
      <c r="E17" s="5">
        <f>'raw data'!C40</f>
        <v>3734</v>
      </c>
      <c r="F17" s="7">
        <f>'raw data'!G40</f>
        <v>685.8</v>
      </c>
      <c r="G17" s="7">
        <f t="shared" si="2"/>
        <v>18.366363149437596</v>
      </c>
      <c r="I17" s="1">
        <f t="shared" si="3"/>
        <v>862.99066783318779</v>
      </c>
      <c r="J17" s="1"/>
      <c r="K17" s="8">
        <f t="shared" si="4"/>
        <v>0.12015164771070284</v>
      </c>
      <c r="M17" s="16">
        <f t="shared" si="5"/>
        <v>8970.4929689239216</v>
      </c>
      <c r="N17" s="2">
        <f t="shared" si="0"/>
        <v>2.4023816199582009</v>
      </c>
      <c r="S17" s="18">
        <f t="shared" si="6"/>
        <v>8946.3796355072354</v>
      </c>
      <c r="T17" s="2">
        <f t="shared" si="1"/>
        <v>2.3959238445386277</v>
      </c>
      <c r="Y17" s="20">
        <f t="shared" si="7"/>
        <v>0.99731192772791633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</f>
        <v>177.5</v>
      </c>
      <c r="C18" s="7">
        <f>'raw data'!P41</f>
        <v>88</v>
      </c>
      <c r="D18" s="7"/>
      <c r="E18" s="5">
        <f>'raw data'!C41</f>
        <v>3976.7</v>
      </c>
      <c r="F18" s="7">
        <f>'raw data'!G41</f>
        <v>743.7</v>
      </c>
      <c r="G18" s="7">
        <f t="shared" si="2"/>
        <v>18.70143586390726</v>
      </c>
      <c r="I18" s="1">
        <f t="shared" si="3"/>
        <v>949.1249831921474</v>
      </c>
      <c r="J18" s="1"/>
      <c r="K18" s="8">
        <f t="shared" si="4"/>
        <v>0.11832728250638698</v>
      </c>
      <c r="M18" s="16">
        <f t="shared" si="5"/>
        <v>9342.4261556649744</v>
      </c>
      <c r="N18" s="2">
        <f t="shared" si="0"/>
        <v>2.3492911599227941</v>
      </c>
      <c r="S18" s="18">
        <f t="shared" si="6"/>
        <v>9318.5819306031099</v>
      </c>
      <c r="T18" s="2">
        <f t="shared" si="1"/>
        <v>2.3432951770571355</v>
      </c>
      <c r="Y18" s="20">
        <f t="shared" si="7"/>
        <v>0.9974477480833599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</f>
        <v>197.8</v>
      </c>
      <c r="C19" s="7">
        <f>'raw data'!P42</f>
        <v>95.3</v>
      </c>
      <c r="D19" s="7"/>
      <c r="E19" s="5">
        <f>'raw data'!C42</f>
        <v>4238.8999999999996</v>
      </c>
      <c r="F19" s="7">
        <f>'raw data'!G42</f>
        <v>815</v>
      </c>
      <c r="G19" s="7">
        <f t="shared" si="2"/>
        <v>19.226686168581473</v>
      </c>
      <c r="I19" s="1">
        <f t="shared" si="3"/>
        <v>1028.7784294478527</v>
      </c>
      <c r="J19" s="1"/>
      <c r="K19" s="8">
        <f t="shared" si="4"/>
        <v>0.11693251533742331</v>
      </c>
      <c r="M19" s="16">
        <f t="shared" si="5"/>
        <v>9780.1335087243096</v>
      </c>
      <c r="N19" s="2">
        <f t="shared" si="0"/>
        <v>2.3072338363076059</v>
      </c>
      <c r="S19" s="18">
        <f t="shared" si="6"/>
        <v>9756.4999397709835</v>
      </c>
      <c r="T19" s="2">
        <f t="shared" si="1"/>
        <v>2.3016584349173099</v>
      </c>
      <c r="Y19" s="20">
        <f t="shared" si="7"/>
        <v>0.99758351264507339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</f>
        <v>200.4</v>
      </c>
      <c r="C20" s="7">
        <f>'raw data'!P43</f>
        <v>103.5</v>
      </c>
      <c r="D20" s="7"/>
      <c r="E20" s="5">
        <f>'raw data'!C43</f>
        <v>4355.2</v>
      </c>
      <c r="F20" s="7">
        <f>'raw data'!G43</f>
        <v>861.7</v>
      </c>
      <c r="G20" s="7">
        <f t="shared" si="2"/>
        <v>19.785543717854519</v>
      </c>
      <c r="I20" s="1">
        <f t="shared" si="3"/>
        <v>1012.8607171869561</v>
      </c>
      <c r="J20" s="1"/>
      <c r="K20" s="8">
        <f t="shared" si="4"/>
        <v>0.1201114076824881</v>
      </c>
      <c r="M20" s="16">
        <f t="shared" si="5"/>
        <v>10273.53358804398</v>
      </c>
      <c r="N20" s="2">
        <f t="shared" si="0"/>
        <v>2.3589120104803407</v>
      </c>
      <c r="S20" s="18">
        <f t="shared" si="6"/>
        <v>10250.047703392032</v>
      </c>
      <c r="T20" s="2">
        <f t="shared" si="1"/>
        <v>2.353519402872895</v>
      </c>
      <c r="Y20" s="20">
        <f t="shared" si="7"/>
        <v>0.99771394287557691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</f>
        <v>216.2</v>
      </c>
      <c r="C21" s="7">
        <f>'raw data'!P44</f>
        <v>113.3</v>
      </c>
      <c r="D21" s="7"/>
      <c r="E21" s="5">
        <f>'raw data'!C44</f>
        <v>4569</v>
      </c>
      <c r="F21" s="7">
        <f>'raw data'!G44</f>
        <v>942.5</v>
      </c>
      <c r="G21" s="7">
        <f t="shared" si="2"/>
        <v>20.62814620267017</v>
      </c>
      <c r="I21" s="1">
        <f t="shared" si="3"/>
        <v>1048.082546419098</v>
      </c>
      <c r="J21" s="1"/>
      <c r="K21" s="8">
        <f t="shared" si="4"/>
        <v>0.12021220159151193</v>
      </c>
      <c r="M21" s="16">
        <f t="shared" si="5"/>
        <v>10724.006536449762</v>
      </c>
      <c r="N21" s="2">
        <f t="shared" si="0"/>
        <v>2.3471233391222941</v>
      </c>
      <c r="S21" s="18">
        <f t="shared" si="6"/>
        <v>10700.602276889123</v>
      </c>
      <c r="T21" s="2">
        <f t="shared" si="1"/>
        <v>2.3420009360667811</v>
      </c>
      <c r="Y21" s="20">
        <f t="shared" si="7"/>
        <v>0.99781758249763364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</f>
        <v>233.1</v>
      </c>
      <c r="C22" s="7">
        <f>'raw data'!P45</f>
        <v>124.9</v>
      </c>
      <c r="D22" s="7"/>
      <c r="E22" s="5">
        <f>'raw data'!C45</f>
        <v>4712.5</v>
      </c>
      <c r="F22" s="7">
        <f>'raw data'!G45</f>
        <v>1019.9</v>
      </c>
      <c r="G22" s="7">
        <f t="shared" si="2"/>
        <v>21.642440318302388</v>
      </c>
      <c r="I22" s="1">
        <f t="shared" si="3"/>
        <v>1077.0504461221688</v>
      </c>
      <c r="J22" s="1"/>
      <c r="K22" s="8">
        <f t="shared" si="4"/>
        <v>0.12246298656731053</v>
      </c>
      <c r="M22" s="16">
        <f t="shared" si="5"/>
        <v>11185.041787335856</v>
      </c>
      <c r="N22" s="2">
        <f t="shared" si="0"/>
        <v>2.3734836684001817</v>
      </c>
      <c r="S22" s="18">
        <f t="shared" si="6"/>
        <v>11161.661760041374</v>
      </c>
      <c r="T22" s="2">
        <f t="shared" si="1"/>
        <v>2.3685223893987</v>
      </c>
      <c r="Y22" s="20">
        <f t="shared" si="7"/>
        <v>0.99790970586082617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</f>
        <v>229.8</v>
      </c>
      <c r="C23" s="7">
        <f>'raw data'!P46</f>
        <v>136.80000000000001</v>
      </c>
      <c r="D23" s="7"/>
      <c r="E23" s="5">
        <f>'raw data'!C46</f>
        <v>4722</v>
      </c>
      <c r="F23" s="7">
        <f>'raw data'!G46</f>
        <v>1075.9000000000001</v>
      </c>
      <c r="G23" s="7">
        <f t="shared" si="2"/>
        <v>22.784836933502756</v>
      </c>
      <c r="I23" s="1">
        <f t="shared" si="3"/>
        <v>1008.5654800632028</v>
      </c>
      <c r="J23" s="1"/>
      <c r="K23" s="8">
        <f t="shared" si="4"/>
        <v>0.12714936332372898</v>
      </c>
      <c r="M23" s="16">
        <f t="shared" si="5"/>
        <v>11649.80721578655</v>
      </c>
      <c r="N23" s="2">
        <f t="shared" si="0"/>
        <v>2.4671340990653432</v>
      </c>
      <c r="S23" s="18">
        <f t="shared" si="6"/>
        <v>11626.395935734625</v>
      </c>
      <c r="T23" s="2">
        <f t="shared" si="1"/>
        <v>2.4621761829171165</v>
      </c>
      <c r="Y23" s="20">
        <f t="shared" si="7"/>
        <v>0.99799041480959438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</f>
        <v>255.3</v>
      </c>
      <c r="C24" s="7">
        <f>'raw data'!P47</f>
        <v>148.9</v>
      </c>
      <c r="D24" s="7"/>
      <c r="E24" s="5">
        <f>'raw data'!C47</f>
        <v>4877.6000000000004</v>
      </c>
      <c r="F24" s="7">
        <f>'raw data'!G47</f>
        <v>1167.8</v>
      </c>
      <c r="G24" s="7">
        <f t="shared" si="2"/>
        <v>23.942102673445952</v>
      </c>
      <c r="I24" s="1">
        <f t="shared" si="3"/>
        <v>1066.322383969858</v>
      </c>
      <c r="J24" s="1"/>
      <c r="K24" s="8">
        <f t="shared" si="4"/>
        <v>0.12750470971056688</v>
      </c>
      <c r="M24" s="16">
        <f t="shared" si="5"/>
        <v>12020.645760840587</v>
      </c>
      <c r="N24" s="2">
        <f t="shared" si="0"/>
        <v>2.4644591112105516</v>
      </c>
      <c r="S24" s="18">
        <f t="shared" si="6"/>
        <v>11997.150348687283</v>
      </c>
      <c r="T24" s="2">
        <f t="shared" si="1"/>
        <v>2.4596421085548799</v>
      </c>
      <c r="Y24" s="20">
        <f t="shared" si="7"/>
        <v>0.99804541181723816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</f>
        <v>288.8</v>
      </c>
      <c r="C25" s="7">
        <f>'raw data'!P48</f>
        <v>160.9</v>
      </c>
      <c r="D25" s="7"/>
      <c r="E25" s="5">
        <f>'raw data'!C48</f>
        <v>5134.3</v>
      </c>
      <c r="F25" s="7">
        <f>'raw data'!G48</f>
        <v>1282.4000000000001</v>
      </c>
      <c r="G25" s="7">
        <f t="shared" si="2"/>
        <v>24.977114699180024</v>
      </c>
      <c r="I25" s="1">
        <f t="shared" si="3"/>
        <v>1156.2584529008109</v>
      </c>
      <c r="J25" s="1"/>
      <c r="K25" s="8">
        <f t="shared" si="4"/>
        <v>0.12546787273861509</v>
      </c>
      <c r="M25" s="16">
        <f t="shared" si="5"/>
        <v>12428.9409829958</v>
      </c>
      <c r="N25" s="2">
        <f t="shared" si="0"/>
        <v>2.4207664108049394</v>
      </c>
      <c r="S25" s="18">
        <f t="shared" si="6"/>
        <v>12405.322493453337</v>
      </c>
      <c r="T25" s="2">
        <f t="shared" si="1"/>
        <v>2.4161662726084057</v>
      </c>
      <c r="Y25" s="20">
        <f t="shared" si="7"/>
        <v>0.99809971826443011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</f>
        <v>332.6</v>
      </c>
      <c r="C26" s="7">
        <f>'raw data'!P49</f>
        <v>178.1</v>
      </c>
      <c r="D26" s="7"/>
      <c r="E26" s="5">
        <f>'raw data'!C49</f>
        <v>5424.1</v>
      </c>
      <c r="F26" s="7">
        <f>'raw data'!G49</f>
        <v>1428.5</v>
      </c>
      <c r="G26" s="7">
        <f t="shared" si="2"/>
        <v>26.336166368614144</v>
      </c>
      <c r="I26" s="1">
        <f t="shared" si="3"/>
        <v>1262.9021071053555</v>
      </c>
      <c r="J26" s="1"/>
      <c r="K26" s="8">
        <f t="shared" si="4"/>
        <v>0.12467623381169059</v>
      </c>
      <c r="M26" s="16">
        <f t="shared" si="5"/>
        <v>12904.821615759389</v>
      </c>
      <c r="N26" s="2">
        <f t="shared" si="0"/>
        <v>2.3791636613925604</v>
      </c>
      <c r="S26" s="18">
        <f t="shared" si="6"/>
        <v>12881.038840173074</v>
      </c>
      <c r="T26" s="2">
        <f t="shared" si="1"/>
        <v>2.3747790122182617</v>
      </c>
      <c r="Y26" s="20">
        <f t="shared" si="7"/>
        <v>0.99815706281772454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</f>
        <v>350.7</v>
      </c>
      <c r="C27" s="7">
        <f>'raw data'!P50</f>
        <v>206.2</v>
      </c>
      <c r="D27" s="7"/>
      <c r="E27" s="5">
        <f>'raw data'!C50</f>
        <v>5396</v>
      </c>
      <c r="F27" s="7">
        <f>'raw data'!G50</f>
        <v>1548.8</v>
      </c>
      <c r="G27" s="7">
        <f t="shared" si="2"/>
        <v>28.702742772424017</v>
      </c>
      <c r="I27" s="1">
        <f t="shared" si="3"/>
        <v>1221.8344524793388</v>
      </c>
      <c r="J27" s="1"/>
      <c r="K27" s="8">
        <f t="shared" si="4"/>
        <v>0.1331353305785124</v>
      </c>
      <c r="M27" s="16">
        <f t="shared" si="5"/>
        <v>13461.295523374352</v>
      </c>
      <c r="N27" s="2">
        <f t="shared" si="0"/>
        <v>2.4946804157476561</v>
      </c>
      <c r="S27" s="18">
        <f t="shared" si="6"/>
        <v>13437.301574806032</v>
      </c>
      <c r="T27" s="2">
        <f t="shared" si="1"/>
        <v>2.490233798147893</v>
      </c>
      <c r="Y27" s="20">
        <f t="shared" si="7"/>
        <v>0.99821756022467101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</f>
        <v>341.7</v>
      </c>
      <c r="C28" s="7">
        <f>'raw data'!P51</f>
        <v>237.5</v>
      </c>
      <c r="D28" s="7"/>
      <c r="E28" s="5">
        <f>'raw data'!C51</f>
        <v>5385.4</v>
      </c>
      <c r="F28" s="7">
        <f>'raw data'!G51</f>
        <v>1688.9</v>
      </c>
      <c r="G28" s="7">
        <f t="shared" si="2"/>
        <v>31.360716009952839</v>
      </c>
      <c r="I28" s="1">
        <f t="shared" si="3"/>
        <v>1089.5797146071407</v>
      </c>
      <c r="J28" s="1"/>
      <c r="K28" s="8">
        <f t="shared" si="4"/>
        <v>0.14062407484161288</v>
      </c>
      <c r="M28" s="16">
        <f t="shared" si="5"/>
        <v>13946.239607080792</v>
      </c>
      <c r="N28" s="2">
        <f t="shared" si="0"/>
        <v>2.5896385796933918</v>
      </c>
      <c r="S28" s="18">
        <f t="shared" si="6"/>
        <v>13921.980703839756</v>
      </c>
      <c r="T28" s="2">
        <f t="shared" si="1"/>
        <v>2.5851340111857533</v>
      </c>
      <c r="Y28" s="20">
        <f t="shared" si="7"/>
        <v>0.99826054162810174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</f>
        <v>412.9</v>
      </c>
      <c r="C29" s="7">
        <f>'raw data'!P52</f>
        <v>259.2</v>
      </c>
      <c r="D29" s="7"/>
      <c r="E29" s="5">
        <f>'raw data'!C52</f>
        <v>5675.4</v>
      </c>
      <c r="F29" s="7">
        <f>'raw data'!G52</f>
        <v>1877.6</v>
      </c>
      <c r="G29" s="7">
        <f t="shared" si="2"/>
        <v>33.083130704443739</v>
      </c>
      <c r="I29" s="1">
        <f t="shared" si="3"/>
        <v>1248.0680975713676</v>
      </c>
      <c r="J29" s="1"/>
      <c r="K29" s="8">
        <f t="shared" si="4"/>
        <v>0.13804857264593098</v>
      </c>
      <c r="M29" s="16">
        <f t="shared" si="5"/>
        <v>14272.382427429713</v>
      </c>
      <c r="N29" s="2">
        <f t="shared" si="0"/>
        <v>2.5147800027187008</v>
      </c>
      <c r="S29" s="18">
        <f t="shared" si="6"/>
        <v>14247.816140504638</v>
      </c>
      <c r="T29" s="2">
        <f t="shared" si="1"/>
        <v>2.5104514466829895</v>
      </c>
      <c r="Y29" s="20">
        <f t="shared" si="7"/>
        <v>0.9982787535963259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</f>
        <v>489.8</v>
      </c>
      <c r="C30" s="7">
        <f>'raw data'!P53</f>
        <v>288.3</v>
      </c>
      <c r="D30" s="7"/>
      <c r="E30" s="5">
        <f>'raw data'!C53</f>
        <v>5937</v>
      </c>
      <c r="F30" s="7">
        <f>'raw data'!G53</f>
        <v>2086</v>
      </c>
      <c r="G30" s="7">
        <f t="shared" si="2"/>
        <v>35.135590365504463</v>
      </c>
      <c r="I30" s="1">
        <f t="shared" si="3"/>
        <v>1394.028092042186</v>
      </c>
      <c r="J30" s="1"/>
      <c r="K30" s="8">
        <f t="shared" si="4"/>
        <v>0.13820709491850433</v>
      </c>
      <c r="M30" s="16">
        <f t="shared" si="5"/>
        <v>14739.160111165771</v>
      </c>
      <c r="N30" s="2">
        <f t="shared" si="0"/>
        <v>2.4825939213686663</v>
      </c>
      <c r="S30" s="18">
        <f t="shared" si="6"/>
        <v>14714.264992799897</v>
      </c>
      <c r="T30" s="2">
        <f t="shared" si="1"/>
        <v>2.4784007062152429</v>
      </c>
      <c r="Y30" s="20">
        <f t="shared" si="7"/>
        <v>0.99831095407213777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</f>
        <v>583.9</v>
      </c>
      <c r="C31" s="7">
        <f>'raw data'!P54</f>
        <v>325.10000000000002</v>
      </c>
      <c r="D31" s="7"/>
      <c r="E31" s="5">
        <f>'raw data'!C54</f>
        <v>6267.2</v>
      </c>
      <c r="F31" s="7">
        <f>'raw data'!G54</f>
        <v>2356.6</v>
      </c>
      <c r="G31" s="7">
        <f t="shared" si="2"/>
        <v>37.602118968598418</v>
      </c>
      <c r="I31" s="1">
        <f t="shared" si="3"/>
        <v>1552.8380208775352</v>
      </c>
      <c r="J31" s="1"/>
      <c r="K31" s="8">
        <f t="shared" si="4"/>
        <v>0.137952983111262</v>
      </c>
      <c r="M31" s="16">
        <f t="shared" si="5"/>
        <v>15326.345718332685</v>
      </c>
      <c r="N31" s="2">
        <f t="shared" si="0"/>
        <v>2.4454853392795322</v>
      </c>
      <c r="S31" s="18">
        <f t="shared" si="6"/>
        <v>15301.084977645274</v>
      </c>
      <c r="T31" s="2">
        <f t="shared" si="1"/>
        <v>2.4414547130529223</v>
      </c>
      <c r="Y31" s="20">
        <f t="shared" si="7"/>
        <v>0.99835180928633271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</f>
        <v>659.8</v>
      </c>
      <c r="C32" s="7">
        <f>'raw data'!P55</f>
        <v>371.1</v>
      </c>
      <c r="D32" s="7"/>
      <c r="E32" s="5">
        <f>'raw data'!C55</f>
        <v>6466.2</v>
      </c>
      <c r="F32" s="7">
        <f>'raw data'!G55</f>
        <v>2632.1</v>
      </c>
      <c r="G32" s="7">
        <f t="shared" si="2"/>
        <v>40.705514830967182</v>
      </c>
      <c r="I32" s="1">
        <f t="shared" si="3"/>
        <v>1620.9105885034762</v>
      </c>
      <c r="J32" s="1"/>
      <c r="K32" s="8">
        <f t="shared" si="4"/>
        <v>0.14099008396337526</v>
      </c>
      <c r="M32" s="16">
        <f t="shared" si="5"/>
        <v>16040.197883152578</v>
      </c>
      <c r="N32" s="2">
        <f t="shared" si="0"/>
        <v>2.4806219855792548</v>
      </c>
      <c r="S32" s="18">
        <f t="shared" si="6"/>
        <v>16014.522603810172</v>
      </c>
      <c r="T32" s="2">
        <f t="shared" si="1"/>
        <v>2.4766512950125534</v>
      </c>
      <c r="Y32" s="20">
        <f t="shared" si="7"/>
        <v>0.99839931654650138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</f>
        <v>666.1</v>
      </c>
      <c r="C33" s="7">
        <f>'raw data'!P56</f>
        <v>426</v>
      </c>
      <c r="D33" s="7"/>
      <c r="E33" s="5">
        <f>'raw data'!C56</f>
        <v>6450.4</v>
      </c>
      <c r="F33" s="7">
        <f>'raw data'!G56</f>
        <v>2862.5</v>
      </c>
      <c r="G33" s="7">
        <f t="shared" si="2"/>
        <v>44.377092893463974</v>
      </c>
      <c r="I33" s="1">
        <f t="shared" si="3"/>
        <v>1500.9996296943229</v>
      </c>
      <c r="J33" s="1"/>
      <c r="K33" s="8">
        <f t="shared" si="4"/>
        <v>0.14882096069868997</v>
      </c>
      <c r="M33" s="16">
        <f t="shared" si="5"/>
        <v>16783.045337778454</v>
      </c>
      <c r="N33" s="2">
        <f t="shared" si="0"/>
        <v>2.6018611772569851</v>
      </c>
      <c r="S33" s="18">
        <f t="shared" si="6"/>
        <v>16756.89440801095</v>
      </c>
      <c r="T33" s="2">
        <f t="shared" si="1"/>
        <v>2.5978070209616382</v>
      </c>
      <c r="Y33" s="20">
        <f t="shared" si="7"/>
        <v>0.99844182451747077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</f>
        <v>778.6</v>
      </c>
      <c r="C34" s="7">
        <f>'raw data'!P57</f>
        <v>485</v>
      </c>
      <c r="D34" s="7"/>
      <c r="E34" s="5">
        <f>'raw data'!C57</f>
        <v>6617.7</v>
      </c>
      <c r="F34" s="7">
        <f>'raw data'!G57</f>
        <v>3211</v>
      </c>
      <c r="G34" s="7">
        <f t="shared" si="2"/>
        <v>48.521389606660925</v>
      </c>
      <c r="I34" s="1">
        <f t="shared" si="3"/>
        <v>1604.6531360946744</v>
      </c>
      <c r="J34" s="1"/>
      <c r="K34" s="8">
        <f t="shared" si="4"/>
        <v>0.15104328869511055</v>
      </c>
      <c r="M34" s="16">
        <f t="shared" si="5"/>
        <v>17365.317312574094</v>
      </c>
      <c r="N34" s="2">
        <f t="shared" si="0"/>
        <v>2.6240714013288748</v>
      </c>
      <c r="S34" s="18">
        <f t="shared" si="6"/>
        <v>17338.62956719274</v>
      </c>
      <c r="T34" s="2">
        <f t="shared" si="1"/>
        <v>2.6200386187335085</v>
      </c>
      <c r="Y34" s="20">
        <f t="shared" si="7"/>
        <v>0.99846315820776688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</f>
        <v>738</v>
      </c>
      <c r="C35" s="7">
        <f>'raw data'!P58</f>
        <v>534.29999999999995</v>
      </c>
      <c r="D35" s="7"/>
      <c r="E35" s="5">
        <f>'raw data'!C58</f>
        <v>6491.3</v>
      </c>
      <c r="F35" s="7">
        <f>'raw data'!G58</f>
        <v>3345</v>
      </c>
      <c r="G35" s="7">
        <f t="shared" si="2"/>
        <v>51.530510067320876</v>
      </c>
      <c r="I35" s="1">
        <f t="shared" si="3"/>
        <v>1432.161255605381</v>
      </c>
      <c r="J35" s="1"/>
      <c r="K35" s="8">
        <f t="shared" si="4"/>
        <v>0.15973094170403587</v>
      </c>
      <c r="M35" s="16">
        <f t="shared" si="5"/>
        <v>18019.368401778003</v>
      </c>
      <c r="N35" s="2">
        <f t="shared" ref="N35:N51" si="9">M35/E35</f>
        <v>2.7759259935264127</v>
      </c>
      <c r="S35" s="18">
        <f t="shared" si="6"/>
        <v>17992.104893103293</v>
      </c>
      <c r="T35" s="2">
        <f t="shared" ref="T35:T51" si="10">S35/E35</f>
        <v>2.7717259860279593</v>
      </c>
      <c r="Y35" s="20">
        <f t="shared" si="7"/>
        <v>0.99848698866315311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</f>
        <v>808.7</v>
      </c>
      <c r="C36" s="7">
        <f>'raw data'!P59</f>
        <v>560.5</v>
      </c>
      <c r="D36" s="7"/>
      <c r="E36" s="5">
        <f>'raw data'!C59</f>
        <v>6792</v>
      </c>
      <c r="F36" s="7">
        <f>'raw data'!G59</f>
        <v>3638.1</v>
      </c>
      <c r="G36" s="7">
        <f t="shared" si="2"/>
        <v>53.564487632508829</v>
      </c>
      <c r="I36" s="1">
        <f t="shared" si="3"/>
        <v>1509.7689453286059</v>
      </c>
      <c r="J36" s="1"/>
      <c r="K36" s="8">
        <f t="shared" si="4"/>
        <v>0.15406393447128996</v>
      </c>
      <c r="M36" s="16">
        <f t="shared" si="5"/>
        <v>18465.123928188572</v>
      </c>
      <c r="N36" s="2">
        <f t="shared" si="9"/>
        <v>2.7186578221714623</v>
      </c>
      <c r="S36" s="18">
        <f t="shared" si="6"/>
        <v>18437.239413608069</v>
      </c>
      <c r="T36" s="2">
        <f t="shared" si="10"/>
        <v>2.7145523282697392</v>
      </c>
      <c r="Y36" s="20">
        <f t="shared" si="7"/>
        <v>0.99848988207775125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</f>
        <v>1013.3</v>
      </c>
      <c r="C37" s="7">
        <f>'raw data'!P60</f>
        <v>594.29999999999995</v>
      </c>
      <c r="D37" s="7"/>
      <c r="E37" s="5">
        <f>'raw data'!C60</f>
        <v>7285</v>
      </c>
      <c r="F37" s="7">
        <f>'raw data'!G60</f>
        <v>4040.7</v>
      </c>
      <c r="G37" s="7">
        <f t="shared" si="2"/>
        <v>55.466026080988328</v>
      </c>
      <c r="I37" s="1">
        <f t="shared" si="3"/>
        <v>1826.8840794911775</v>
      </c>
      <c r="J37" s="1"/>
      <c r="K37" s="8">
        <f t="shared" si="4"/>
        <v>0.14707847650159625</v>
      </c>
      <c r="M37" s="16">
        <f t="shared" si="5"/>
        <v>18964.08585592714</v>
      </c>
      <c r="N37" s="2">
        <f t="shared" si="9"/>
        <v>2.6031689575740753</v>
      </c>
      <c r="S37" s="18">
        <f t="shared" si="6"/>
        <v>18935.562042299352</v>
      </c>
      <c r="T37" s="2">
        <f t="shared" si="10"/>
        <v>2.5992535404666235</v>
      </c>
      <c r="Y37" s="20">
        <f t="shared" si="7"/>
        <v>0.99849590358087981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</f>
        <v>1049.5</v>
      </c>
      <c r="C38" s="7">
        <f>'raw data'!P61</f>
        <v>636.70000000000005</v>
      </c>
      <c r="D38" s="7"/>
      <c r="E38" s="5">
        <f>'raw data'!C61</f>
        <v>7593.8</v>
      </c>
      <c r="F38" s="7">
        <f>'raw data'!G61</f>
        <v>4346.7</v>
      </c>
      <c r="G38" s="7">
        <f t="shared" si="2"/>
        <v>57.240116937501639</v>
      </c>
      <c r="I38" s="1">
        <f t="shared" si="3"/>
        <v>1833.5042906112687</v>
      </c>
      <c r="J38" s="1"/>
      <c r="K38" s="8">
        <f t="shared" si="4"/>
        <v>0.14647893804495365</v>
      </c>
      <c r="M38" s="16">
        <f t="shared" si="5"/>
        <v>19752.84903572113</v>
      </c>
      <c r="N38" s="2">
        <f t="shared" si="9"/>
        <v>2.6011810998078868</v>
      </c>
      <c r="S38" s="18">
        <f t="shared" si="6"/>
        <v>19723.662383537103</v>
      </c>
      <c r="T38" s="2">
        <f t="shared" si="10"/>
        <v>2.597337615362151</v>
      </c>
      <c r="Y38" s="20">
        <f t="shared" si="7"/>
        <v>0.99852240797612302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</f>
        <v>1087.2</v>
      </c>
      <c r="C39" s="7">
        <f>'raw data'!P62</f>
        <v>682.2</v>
      </c>
      <c r="D39" s="7"/>
      <c r="E39" s="5">
        <f>'raw data'!C62</f>
        <v>7860.5</v>
      </c>
      <c r="F39" s="7">
        <f>'raw data'!G62</f>
        <v>4590.2</v>
      </c>
      <c r="G39" s="7">
        <f t="shared" si="2"/>
        <v>58.395776350104953</v>
      </c>
      <c r="I39" s="1">
        <f t="shared" si="3"/>
        <v>1861.7784845976209</v>
      </c>
      <c r="J39" s="1"/>
      <c r="K39" s="8">
        <f t="shared" si="4"/>
        <v>0.14862097512090977</v>
      </c>
      <c r="M39" s="16">
        <f t="shared" si="5"/>
        <v>20505.054413833725</v>
      </c>
      <c r="N39" s="2">
        <f t="shared" si="9"/>
        <v>2.6086196061107723</v>
      </c>
      <c r="S39" s="18">
        <f t="shared" si="6"/>
        <v>20475.148633329169</v>
      </c>
      <c r="T39" s="2">
        <f t="shared" si="10"/>
        <v>2.6048150414514559</v>
      </c>
      <c r="Y39" s="20">
        <f t="shared" si="7"/>
        <v>0.99854154103173798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</f>
        <v>1146.8</v>
      </c>
      <c r="C40" s="7">
        <f>'raw data'!P63</f>
        <v>728</v>
      </c>
      <c r="D40" s="7"/>
      <c r="E40" s="5">
        <f>'raw data'!C63</f>
        <v>8132.6</v>
      </c>
      <c r="F40" s="7">
        <f>'raw data'!G63</f>
        <v>4870.2</v>
      </c>
      <c r="G40" s="7">
        <f t="shared" si="2"/>
        <v>59.884907655608288</v>
      </c>
      <c r="I40" s="1">
        <f t="shared" si="3"/>
        <v>1915.0067101967063</v>
      </c>
      <c r="J40" s="1"/>
      <c r="K40" s="8">
        <f t="shared" si="4"/>
        <v>0.14948051414726296</v>
      </c>
      <c r="M40" s="16">
        <f t="shared" si="5"/>
        <v>21244.357198935617</v>
      </c>
      <c r="N40" s="2">
        <f t="shared" si="9"/>
        <v>2.6122466614533626</v>
      </c>
      <c r="S40" s="18">
        <f t="shared" si="6"/>
        <v>21213.683382614799</v>
      </c>
      <c r="T40" s="2">
        <f t="shared" si="10"/>
        <v>2.6084749505219484</v>
      </c>
      <c r="Y40" s="20">
        <f t="shared" si="7"/>
        <v>0.99855614288379813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</f>
        <v>1195.4000000000001</v>
      </c>
      <c r="C41" s="7">
        <f>'raw data'!P64</f>
        <v>782.4</v>
      </c>
      <c r="D41" s="7"/>
      <c r="E41" s="5">
        <f>'raw data'!C64</f>
        <v>8474.5</v>
      </c>
      <c r="F41" s="7">
        <f>'raw data'!G64</f>
        <v>5252.6</v>
      </c>
      <c r="G41" s="7">
        <f t="shared" si="2"/>
        <v>61.98123783114049</v>
      </c>
      <c r="I41" s="1">
        <f t="shared" si="3"/>
        <v>1928.6481551993297</v>
      </c>
      <c r="J41" s="1"/>
      <c r="K41" s="8">
        <f t="shared" si="4"/>
        <v>0.14895480333549099</v>
      </c>
      <c r="M41" s="16">
        <f t="shared" si="5"/>
        <v>21996.417728842043</v>
      </c>
      <c r="N41" s="2">
        <f t="shared" si="9"/>
        <v>2.595600652409233</v>
      </c>
      <c r="S41" s="18">
        <f t="shared" si="6"/>
        <v>21964.931167827344</v>
      </c>
      <c r="T41" s="2">
        <f t="shared" si="10"/>
        <v>2.5918852047704695</v>
      </c>
      <c r="Y41" s="20">
        <f t="shared" si="7"/>
        <v>0.99856855959898361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</f>
        <v>1270.0999999999999</v>
      </c>
      <c r="C42" s="7">
        <f>'raw data'!P65</f>
        <v>836.1</v>
      </c>
      <c r="D42" s="7"/>
      <c r="E42" s="5">
        <f>'raw data'!C65</f>
        <v>8786.4</v>
      </c>
      <c r="F42" s="7">
        <f>'raw data'!G65</f>
        <v>5657.7</v>
      </c>
      <c r="G42" s="7">
        <f t="shared" si="2"/>
        <v>64.391559683146681</v>
      </c>
      <c r="I42" s="1">
        <f t="shared" si="3"/>
        <v>1972.4634816268094</v>
      </c>
      <c r="J42" s="1"/>
      <c r="K42" s="8">
        <f t="shared" si="4"/>
        <v>0.14778090036587307</v>
      </c>
      <c r="M42" s="16">
        <f t="shared" si="5"/>
        <v>22720.95084594985</v>
      </c>
      <c r="N42" s="2">
        <f t="shared" si="9"/>
        <v>2.585922658420952</v>
      </c>
      <c r="S42" s="18">
        <f t="shared" si="6"/>
        <v>22688.607785449633</v>
      </c>
      <c r="T42" s="2">
        <f t="shared" si="10"/>
        <v>2.5822416217619995</v>
      </c>
      <c r="Y42" s="20">
        <f t="shared" si="7"/>
        <v>0.99857650937588371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</f>
        <v>1283.8</v>
      </c>
      <c r="C43" s="7">
        <f>'raw data'!P66</f>
        <v>886.8</v>
      </c>
      <c r="D43" s="7"/>
      <c r="E43" s="5">
        <f>'raw data'!C66</f>
        <v>8955</v>
      </c>
      <c r="F43" s="7">
        <f>'raw data'!G66</f>
        <v>5979.6</v>
      </c>
      <c r="G43" s="7">
        <f t="shared" si="2"/>
        <v>66.773869346733676</v>
      </c>
      <c r="I43" s="1">
        <f t="shared" si="3"/>
        <v>1922.6083684527389</v>
      </c>
      <c r="J43" s="1"/>
      <c r="K43" s="8">
        <f t="shared" si="4"/>
        <v>0.14830423439694962</v>
      </c>
      <c r="M43" s="16">
        <f t="shared" si="5"/>
        <v>23449.637321220143</v>
      </c>
      <c r="N43" s="2">
        <f t="shared" si="9"/>
        <v>2.6186082994104014</v>
      </c>
      <c r="S43" s="18">
        <f t="shared" si="6"/>
        <v>23416.399640298932</v>
      </c>
      <c r="T43" s="2">
        <f t="shared" si="10"/>
        <v>2.6148966655833537</v>
      </c>
      <c r="Y43" s="20">
        <f t="shared" si="7"/>
        <v>0.99858259296440655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</f>
        <v>1238.4000000000001</v>
      </c>
      <c r="C44" s="7">
        <f>'raw data'!P67</f>
        <v>931.1</v>
      </c>
      <c r="D44" s="7"/>
      <c r="E44" s="5">
        <f>'raw data'!C67</f>
        <v>8948.4</v>
      </c>
      <c r="F44" s="7">
        <f>'raw data'!G67</f>
        <v>6174</v>
      </c>
      <c r="G44" s="7">
        <f t="shared" si="2"/>
        <v>68.995574627866446</v>
      </c>
      <c r="I44" s="1">
        <f t="shared" si="3"/>
        <v>1794.8977259475218</v>
      </c>
      <c r="J44" s="1"/>
      <c r="K44" s="8">
        <f t="shared" si="4"/>
        <v>0.15080984774862327</v>
      </c>
      <c r="M44" s="16">
        <f t="shared" si="5"/>
        <v>24088.579354347297</v>
      </c>
      <c r="N44" s="2">
        <f t="shared" si="9"/>
        <v>2.6919426215130411</v>
      </c>
      <c r="S44" s="18">
        <f t="shared" si="6"/>
        <v>24054.410535465784</v>
      </c>
      <c r="T44" s="2">
        <f t="shared" si="10"/>
        <v>2.6881241937626599</v>
      </c>
      <c r="Y44" s="20">
        <f t="shared" si="7"/>
        <v>0.99858153449487896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</f>
        <v>1309.0999999999999</v>
      </c>
      <c r="C45" s="7">
        <f>'raw data'!P68</f>
        <v>959.7</v>
      </c>
      <c r="D45" s="7"/>
      <c r="E45" s="5">
        <f>'raw data'!C68</f>
        <v>9266.6</v>
      </c>
      <c r="F45" s="7">
        <f>'raw data'!G68</f>
        <v>6539.3</v>
      </c>
      <c r="G45" s="7">
        <f t="shared" si="2"/>
        <v>70.568493298512934</v>
      </c>
      <c r="I45" s="1">
        <f t="shared" si="3"/>
        <v>1855.0771581056076</v>
      </c>
      <c r="J45" s="1"/>
      <c r="K45" s="8">
        <f t="shared" si="4"/>
        <v>0.14675882739742785</v>
      </c>
      <c r="M45" s="16">
        <f t="shared" si="5"/>
        <v>24564.834153778731</v>
      </c>
      <c r="N45" s="2">
        <f t="shared" si="9"/>
        <v>2.6509004547275947</v>
      </c>
      <c r="S45" s="18">
        <f t="shared" si="6"/>
        <v>24529.710224571536</v>
      </c>
      <c r="T45" s="2">
        <f t="shared" si="10"/>
        <v>2.6471100753859598</v>
      </c>
      <c r="Y45" s="20">
        <f t="shared" si="7"/>
        <v>0.99857015402638927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</f>
        <v>1398.7</v>
      </c>
      <c r="C46" s="7">
        <f>'raw data'!P69</f>
        <v>1003.6</v>
      </c>
      <c r="D46" s="7"/>
      <c r="E46" s="5">
        <f>'raw data'!C69</f>
        <v>9521</v>
      </c>
      <c r="F46" s="7">
        <f>'raw data'!G69</f>
        <v>6878.7</v>
      </c>
      <c r="G46" s="7">
        <f t="shared" si="2"/>
        <v>72.247663060602875</v>
      </c>
      <c r="I46" s="1">
        <f t="shared" si="3"/>
        <v>1935.9795746289271</v>
      </c>
      <c r="J46" s="1"/>
      <c r="K46" s="8">
        <f t="shared" si="4"/>
        <v>0.14589966127320569</v>
      </c>
      <c r="M46" s="16">
        <f t="shared" si="5"/>
        <v>25075.197523602124</v>
      </c>
      <c r="N46" s="2">
        <f t="shared" si="9"/>
        <v>2.6336726734168812</v>
      </c>
      <c r="S46" s="18">
        <f t="shared" si="6"/>
        <v>25039.114936914368</v>
      </c>
      <c r="T46" s="2">
        <f t="shared" si="10"/>
        <v>2.6298828838267374</v>
      </c>
      <c r="Y46" s="20">
        <f t="shared" si="7"/>
        <v>0.99856102482727027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</f>
        <v>1550.7</v>
      </c>
      <c r="C47" s="7">
        <f>'raw data'!P70</f>
        <v>1055.5999999999999</v>
      </c>
      <c r="D47" s="7"/>
      <c r="E47" s="5">
        <f>'raw data'!C70</f>
        <v>9905.4</v>
      </c>
      <c r="F47" s="7">
        <f>'raw data'!G70</f>
        <v>7308.8</v>
      </c>
      <c r="G47" s="7">
        <f t="shared" si="2"/>
        <v>73.786015708603387</v>
      </c>
      <c r="I47" s="1">
        <f t="shared" si="3"/>
        <v>2101.6177457311733</v>
      </c>
      <c r="K47" s="8">
        <f t="shared" si="4"/>
        <v>0.14442863397548159</v>
      </c>
      <c r="M47" s="16">
        <f t="shared" si="5"/>
        <v>25638.525296765463</v>
      </c>
      <c r="N47" s="2">
        <f t="shared" si="9"/>
        <v>2.5883382091349634</v>
      </c>
      <c r="S47" s="18">
        <f t="shared" si="6"/>
        <v>25601.476693459947</v>
      </c>
      <c r="T47" s="2">
        <f t="shared" si="10"/>
        <v>2.5845979661053513</v>
      </c>
      <c r="Y47" s="20">
        <f t="shared" si="7"/>
        <v>0.99855496356063078</v>
      </c>
    </row>
    <row r="48" spans="1:30" x14ac:dyDescent="0.25">
      <c r="A48">
        <f t="shared" si="8"/>
        <v>1995</v>
      </c>
      <c r="B48" s="7">
        <f>'raw data'!N71</f>
        <v>1625.2</v>
      </c>
      <c r="C48" s="7">
        <f>'raw data'!P71</f>
        <v>1122.8</v>
      </c>
      <c r="D48" s="7"/>
      <c r="E48" s="5">
        <f>'raw data'!C71</f>
        <v>10174.799999999999</v>
      </c>
      <c r="F48" s="7">
        <f>'raw data'!G71</f>
        <v>7664.1</v>
      </c>
      <c r="G48" s="7">
        <f t="shared" si="2"/>
        <v>75.324330699374926</v>
      </c>
      <c r="I48" s="1">
        <f t="shared" si="3"/>
        <v>2157.6029749089912</v>
      </c>
      <c r="K48" s="8">
        <f t="shared" si="4"/>
        <v>0.14650121997364335</v>
      </c>
      <c r="M48" s="16">
        <f t="shared" si="5"/>
        <v>26336.653881448117</v>
      </c>
      <c r="N48" s="2">
        <f t="shared" si="9"/>
        <v>2.5884198098683138</v>
      </c>
      <c r="S48" s="18">
        <f t="shared" si="6"/>
        <v>26298.626084619325</v>
      </c>
      <c r="T48" s="2">
        <f t="shared" si="10"/>
        <v>2.5846823607952323</v>
      </c>
      <c r="Y48" s="20">
        <f t="shared" si="7"/>
        <v>0.9985560885221042</v>
      </c>
    </row>
    <row r="49" spans="1:25" x14ac:dyDescent="0.25">
      <c r="A49">
        <f t="shared" si="8"/>
        <v>1996</v>
      </c>
      <c r="B49" s="7">
        <f>'raw data'!N72</f>
        <v>1752</v>
      </c>
      <c r="C49" s="7">
        <f>'raw data'!P72</f>
        <v>1176</v>
      </c>
      <c r="D49" s="7"/>
      <c r="E49" s="5">
        <f>'raw data'!C72</f>
        <v>10561</v>
      </c>
      <c r="F49" s="7">
        <f>'raw data'!G72</f>
        <v>8100.2</v>
      </c>
      <c r="G49" s="7">
        <f t="shared" si="2"/>
        <v>76.699176214373637</v>
      </c>
      <c r="I49" s="1">
        <f t="shared" si="3"/>
        <v>2284.2487839806422</v>
      </c>
      <c r="K49" s="8">
        <f t="shared" si="4"/>
        <v>0.14518160045430978</v>
      </c>
      <c r="M49" s="16">
        <f t="shared" si="5"/>
        <v>27052.551148518989</v>
      </c>
      <c r="N49" s="2">
        <f t="shared" si="9"/>
        <v>2.5615520451206315</v>
      </c>
      <c r="S49" s="18">
        <f t="shared" si="6"/>
        <v>27013.515869706745</v>
      </c>
      <c r="T49" s="2">
        <f t="shared" si="10"/>
        <v>2.5578558725221803</v>
      </c>
      <c r="Y49" s="20">
        <f t="shared" si="7"/>
        <v>0.99855705738812062</v>
      </c>
    </row>
    <row r="50" spans="1:25" x14ac:dyDescent="0.25">
      <c r="A50">
        <f t="shared" si="8"/>
        <v>1997</v>
      </c>
      <c r="B50" s="7">
        <f>'raw data'!N73</f>
        <v>1925.1</v>
      </c>
      <c r="C50" s="7">
        <f>'raw data'!P73</f>
        <v>1240</v>
      </c>
      <c r="D50" s="7"/>
      <c r="E50" s="5">
        <f>'raw data'!C73</f>
        <v>11034.9</v>
      </c>
      <c r="F50" s="7">
        <f>'raw data'!G73</f>
        <v>8608.5</v>
      </c>
      <c r="G50" s="7">
        <f t="shared" si="2"/>
        <v>78.011581437076913</v>
      </c>
      <c r="I50" s="1">
        <f t="shared" si="3"/>
        <v>2467.7105175117613</v>
      </c>
      <c r="K50" s="8">
        <f t="shared" si="4"/>
        <v>0.14404367776035315</v>
      </c>
      <c r="M50" s="16">
        <f t="shared" si="5"/>
        <v>27855.904995049892</v>
      </c>
      <c r="N50" s="2">
        <f t="shared" si="9"/>
        <v>2.5243459383456028</v>
      </c>
      <c r="S50" s="18">
        <f t="shared" si="6"/>
        <v>27815.833410462732</v>
      </c>
      <c r="T50" s="2">
        <f t="shared" si="10"/>
        <v>2.5207145883028148</v>
      </c>
      <c r="Y50" s="20">
        <f t="shared" si="7"/>
        <v>0.99856146893829945</v>
      </c>
    </row>
    <row r="51" spans="1:25" x14ac:dyDescent="0.25">
      <c r="A51">
        <f t="shared" si="8"/>
        <v>1998</v>
      </c>
      <c r="B51" s="7">
        <f>'raw data'!N74</f>
        <v>2076.6999999999998</v>
      </c>
      <c r="C51" s="7">
        <f>'raw data'!P74</f>
        <v>1310.3</v>
      </c>
      <c r="D51" s="7"/>
      <c r="E51" s="5">
        <f>'raw data'!C74</f>
        <v>11525.9</v>
      </c>
      <c r="F51" s="7">
        <f>'raw data'!G74</f>
        <v>9089.2000000000007</v>
      </c>
      <c r="G51" s="7">
        <f t="shared" si="2"/>
        <v>78.858917741781568</v>
      </c>
      <c r="I51" s="1">
        <f t="shared" si="3"/>
        <v>2633.4371044756404</v>
      </c>
      <c r="K51" s="8">
        <f t="shared" si="4"/>
        <v>0.14416010209919464</v>
      </c>
      <c r="M51" s="16">
        <f t="shared" si="5"/>
        <v>28798.743848563023</v>
      </c>
      <c r="N51" s="2">
        <f t="shared" si="9"/>
        <v>2.4986112883647285</v>
      </c>
      <c r="S51" s="18">
        <f t="shared" si="6"/>
        <v>28757.598442532417</v>
      </c>
      <c r="T51" s="2">
        <f t="shared" si="10"/>
        <v>2.4950414668296981</v>
      </c>
      <c r="Y51" s="20">
        <f t="shared" si="7"/>
        <v>0.99857127775270449</v>
      </c>
    </row>
    <row r="52" spans="1:25" x14ac:dyDescent="0.25">
      <c r="A52">
        <f t="shared" si="8"/>
        <v>1999</v>
      </c>
      <c r="B52" s="7">
        <f>'raw data'!N75</f>
        <v>2252.6999999999998</v>
      </c>
      <c r="C52" s="7">
        <f>'raw data'!P75</f>
        <v>1400.9</v>
      </c>
      <c r="D52" s="7"/>
      <c r="E52" s="5">
        <f>'raw data'!C75</f>
        <v>12065.9</v>
      </c>
      <c r="F52" s="7">
        <f>'raw data'!G75</f>
        <v>9660.6</v>
      </c>
      <c r="G52" s="7">
        <f t="shared" si="2"/>
        <v>80.065308016807705</v>
      </c>
      <c r="I52" s="1">
        <f t="shared" si="3"/>
        <v>2813.5781348984528</v>
      </c>
      <c r="K52" s="8">
        <f t="shared" si="4"/>
        <v>0.1450116969960458</v>
      </c>
      <c r="M52" s="16">
        <f>(1-$P$8)*M51+I51</f>
        <v>29855.696955795262</v>
      </c>
      <c r="N52" s="2">
        <f>M52/E52</f>
        <v>2.4743862418713287</v>
      </c>
      <c r="S52" s="18">
        <f>(1-$V$8)*S51+I51</f>
        <v>29813.425886064648</v>
      </c>
      <c r="T52" s="2">
        <f>S52/E52</f>
        <v>2.4708828919570567</v>
      </c>
      <c r="Y52" s="20">
        <f t="shared" si="7"/>
        <v>0.99858415397928235</v>
      </c>
    </row>
    <row r="53" spans="1:25" x14ac:dyDescent="0.25">
      <c r="A53">
        <f t="shared" si="8"/>
        <v>2000</v>
      </c>
      <c r="B53" s="7">
        <f>'raw data'!N76</f>
        <v>2424</v>
      </c>
      <c r="C53" s="7">
        <f>'raw data'!P76</f>
        <v>1514.2</v>
      </c>
      <c r="D53" s="7"/>
      <c r="E53" s="5">
        <f>'raw data'!C76</f>
        <v>12559.7</v>
      </c>
      <c r="F53" s="7">
        <f>'raw data'!G76</f>
        <v>10284.799999999999</v>
      </c>
      <c r="G53" s="7">
        <f t="shared" si="2"/>
        <v>81.887306225467157</v>
      </c>
      <c r="I53" s="1">
        <f t="shared" si="3"/>
        <v>2960.1657591785943</v>
      </c>
      <c r="K53" s="8">
        <f t="shared" si="4"/>
        <v>0.14722697573117613</v>
      </c>
      <c r="M53" s="16">
        <f t="shared" ref="M53:M69" si="11">(1-$P$8)*M52+I52</f>
        <v>31034.931984450617</v>
      </c>
      <c r="N53" s="2">
        <f t="shared" ref="N53:N69" si="12">M53/E53</f>
        <v>2.4709930957308388</v>
      </c>
      <c r="S53" s="18">
        <f t="shared" ref="S53:S69" si="13">(1-$V$8)*S52+I52</f>
        <v>30991.472848300476</v>
      </c>
      <c r="T53" s="2">
        <f t="shared" ref="T53:T69" si="14">S53/E53</f>
        <v>2.4675328907776839</v>
      </c>
    </row>
    <row r="54" spans="1:25" x14ac:dyDescent="0.25">
      <c r="A54">
        <f t="shared" si="8"/>
        <v>2001</v>
      </c>
      <c r="B54" s="7">
        <f>'raw data'!N77</f>
        <v>2342.3000000000002</v>
      </c>
      <c r="C54" s="7">
        <f>'raw data'!P77</f>
        <v>1604</v>
      </c>
      <c r="D54" s="7"/>
      <c r="E54" s="5">
        <f>'raw data'!C77</f>
        <v>12682.2</v>
      </c>
      <c r="F54" s="7">
        <f>'raw data'!G77</f>
        <v>10621.8</v>
      </c>
      <c r="G54" s="7">
        <f t="shared" si="2"/>
        <v>83.753607418271272</v>
      </c>
      <c r="I54" s="1">
        <f t="shared" si="3"/>
        <v>2796.6556572332374</v>
      </c>
      <c r="K54" s="8">
        <f t="shared" si="4"/>
        <v>0.15101018659737522</v>
      </c>
      <c r="M54" s="16">
        <f t="shared" si="11"/>
        <v>32296.201642941647</v>
      </c>
      <c r="N54" s="2">
        <f t="shared" si="12"/>
        <v>2.5465772218496512</v>
      </c>
      <c r="S54" s="18">
        <f t="shared" si="13"/>
        <v>32251.481097106705</v>
      </c>
      <c r="T54" s="2">
        <f t="shared" si="14"/>
        <v>2.5430509767316951</v>
      </c>
    </row>
    <row r="55" spans="1:25" x14ac:dyDescent="0.25">
      <c r="A55">
        <f t="shared" si="8"/>
        <v>2002</v>
      </c>
      <c r="B55" s="7">
        <f>'raw data'!N78</f>
        <v>2368.6</v>
      </c>
      <c r="C55" s="7">
        <f>'raw data'!P78</f>
        <v>1662.1</v>
      </c>
      <c r="D55" s="7"/>
      <c r="E55" s="5">
        <f>'raw data'!C78</f>
        <v>12908.8</v>
      </c>
      <c r="F55" s="7">
        <f>'raw data'!G78</f>
        <v>10977.5</v>
      </c>
      <c r="G55" s="7">
        <f t="shared" si="2"/>
        <v>85.038888200297478</v>
      </c>
      <c r="I55" s="1">
        <f t="shared" si="3"/>
        <v>2785.3139312229559</v>
      </c>
      <c r="K55" s="8">
        <f t="shared" si="4"/>
        <v>0.15140970166249146</v>
      </c>
      <c r="M55" s="16">
        <f t="shared" si="11"/>
        <v>33324.917513301712</v>
      </c>
      <c r="N55" s="2">
        <f t="shared" si="12"/>
        <v>2.5815658708246865</v>
      </c>
      <c r="S55" s="18">
        <f t="shared" si="13"/>
        <v>33278.856601819367</v>
      </c>
      <c r="T55" s="2">
        <f t="shared" si="14"/>
        <v>2.5779976916382132</v>
      </c>
    </row>
    <row r="56" spans="1:25" x14ac:dyDescent="0.25">
      <c r="A56">
        <f t="shared" si="8"/>
        <v>2003</v>
      </c>
      <c r="B56" s="7">
        <f>'raw data'!N79</f>
        <v>2493.1999999999998</v>
      </c>
      <c r="C56" s="7">
        <f>'raw data'!P79</f>
        <v>1727.2</v>
      </c>
      <c r="D56" s="7"/>
      <c r="E56" s="5">
        <f>'raw data'!C79</f>
        <v>13271.1</v>
      </c>
      <c r="F56" s="7">
        <f>'raw data'!G79</f>
        <v>11510.7</v>
      </c>
      <c r="G56" s="7">
        <f t="shared" si="2"/>
        <v>86.735086013970204</v>
      </c>
      <c r="I56" s="1">
        <f t="shared" si="3"/>
        <v>2874.4999452683155</v>
      </c>
      <c r="K56" s="8">
        <f t="shared" si="4"/>
        <v>0.15005169103529759</v>
      </c>
      <c r="M56" s="16">
        <f t="shared" si="11"/>
        <v>34285.978294962457</v>
      </c>
      <c r="N56" s="2">
        <f t="shared" si="12"/>
        <v>2.5835068905337506</v>
      </c>
      <c r="S56" s="18">
        <f t="shared" si="13"/>
        <v>34238.529710318697</v>
      </c>
      <c r="T56" s="2">
        <f t="shared" si="14"/>
        <v>2.5799315588247165</v>
      </c>
    </row>
    <row r="57" spans="1:25" x14ac:dyDescent="0.25">
      <c r="A57">
        <f t="shared" si="8"/>
        <v>2004</v>
      </c>
      <c r="B57" s="7">
        <f>'raw data'!N80</f>
        <v>2765.1</v>
      </c>
      <c r="C57" s="7">
        <f>'raw data'!P80</f>
        <v>1831.7</v>
      </c>
      <c r="D57" s="7"/>
      <c r="E57" s="5">
        <f>'raw data'!C80</f>
        <v>13773.5</v>
      </c>
      <c r="F57" s="7">
        <f>'raw data'!G80</f>
        <v>12274.9</v>
      </c>
      <c r="G57" s="7">
        <f t="shared" si="2"/>
        <v>89.11968635423095</v>
      </c>
      <c r="I57" s="1">
        <f t="shared" si="3"/>
        <v>3102.6814760201714</v>
      </c>
      <c r="K57" s="8">
        <f t="shared" si="4"/>
        <v>0.14922321159439181</v>
      </c>
      <c r="M57" s="16">
        <f t="shared" si="11"/>
        <v>35283.615263287429</v>
      </c>
      <c r="N57" s="2">
        <f t="shared" si="12"/>
        <v>2.5617029268731573</v>
      </c>
      <c r="S57" s="18">
        <f t="shared" si="13"/>
        <v>35234.742240334403</v>
      </c>
      <c r="T57" s="2">
        <f t="shared" si="14"/>
        <v>2.5581545896347624</v>
      </c>
    </row>
    <row r="58" spans="1:25" x14ac:dyDescent="0.25">
      <c r="A58">
        <f t="shared" si="8"/>
        <v>2005</v>
      </c>
      <c r="B58" s="7">
        <f>'raw data'!N81</f>
        <v>3040.8</v>
      </c>
      <c r="C58" s="7">
        <f>'raw data'!P81</f>
        <v>1982</v>
      </c>
      <c r="D58" s="7"/>
      <c r="E58" s="5">
        <f>'raw data'!C81</f>
        <v>14234.2</v>
      </c>
      <c r="F58" s="7">
        <f>'raw data'!G81</f>
        <v>13093.7</v>
      </c>
      <c r="G58" s="7">
        <f t="shared" si="2"/>
        <v>91.987607311966954</v>
      </c>
      <c r="I58" s="1">
        <f t="shared" si="3"/>
        <v>3305.6626744159407</v>
      </c>
      <c r="K58" s="8">
        <f t="shared" si="4"/>
        <v>0.15137050642675484</v>
      </c>
      <c r="M58" s="16">
        <f t="shared" si="11"/>
        <v>36454.821702758702</v>
      </c>
      <c r="N58" s="2">
        <f t="shared" si="12"/>
        <v>2.5610727475206687</v>
      </c>
      <c r="S58" s="18">
        <f t="shared" si="13"/>
        <v>36404.485196808739</v>
      </c>
      <c r="T58" s="2">
        <f t="shared" si="14"/>
        <v>2.5575364401799003</v>
      </c>
    </row>
    <row r="59" spans="1:25" x14ac:dyDescent="0.25">
      <c r="A59">
        <f t="shared" si="8"/>
        <v>2006</v>
      </c>
      <c r="B59" s="7">
        <f>'raw data'!N82</f>
        <v>3233</v>
      </c>
      <c r="C59" s="7">
        <f>'raw data'!P82</f>
        <v>2136</v>
      </c>
      <c r="D59" s="7"/>
      <c r="E59" s="5">
        <f>'raw data'!C82</f>
        <v>14613.8</v>
      </c>
      <c r="F59" s="7">
        <f>'raw data'!G82</f>
        <v>13855.9</v>
      </c>
      <c r="G59" s="7">
        <f t="shared" si="2"/>
        <v>94.813806128453919</v>
      </c>
      <c r="I59" s="1">
        <f t="shared" si="3"/>
        <v>3409.8409630554493</v>
      </c>
      <c r="K59" s="8">
        <f t="shared" si="4"/>
        <v>0.15415815645320766</v>
      </c>
      <c r="M59" s="16">
        <f t="shared" si="11"/>
        <v>37764.895842516104</v>
      </c>
      <c r="N59" s="2">
        <f t="shared" si="12"/>
        <v>2.584194107112189</v>
      </c>
      <c r="S59" s="18">
        <f t="shared" si="13"/>
        <v>37713.038562430142</v>
      </c>
      <c r="T59" s="2">
        <f t="shared" si="14"/>
        <v>2.5806455926884277</v>
      </c>
    </row>
    <row r="60" spans="1:25" x14ac:dyDescent="0.25">
      <c r="A60">
        <f t="shared" si="8"/>
        <v>2007</v>
      </c>
      <c r="B60" s="7">
        <f>'raw data'!N83</f>
        <v>3236</v>
      </c>
      <c r="C60" s="7">
        <f>'raw data'!P83</f>
        <v>2264.4</v>
      </c>
      <c r="D60" s="7"/>
      <c r="E60" s="5">
        <f>'raw data'!C83</f>
        <v>14873.7</v>
      </c>
      <c r="F60" s="7">
        <f>'raw data'!G83</f>
        <v>14477.6</v>
      </c>
      <c r="G60" s="7">
        <f t="shared" si="2"/>
        <v>97.336910116514389</v>
      </c>
      <c r="I60" s="1">
        <f t="shared" si="3"/>
        <v>3324.5353649776207</v>
      </c>
      <c r="K60" s="8">
        <f t="shared" si="4"/>
        <v>0.15640713930485717</v>
      </c>
      <c r="M60" s="16">
        <f t="shared" si="11"/>
        <v>39107.432958349724</v>
      </c>
      <c r="N60" s="2">
        <f t="shared" si="12"/>
        <v>2.6293009108930341</v>
      </c>
      <c r="S60" s="18">
        <f t="shared" si="13"/>
        <v>39053.984443772999</v>
      </c>
      <c r="T60" s="2">
        <f t="shared" si="14"/>
        <v>2.625707419389459</v>
      </c>
    </row>
    <row r="61" spans="1:25" x14ac:dyDescent="0.25">
      <c r="A61">
        <f t="shared" si="8"/>
        <v>2008</v>
      </c>
      <c r="B61" s="7">
        <f>'raw data'!N84</f>
        <v>3059.4</v>
      </c>
      <c r="C61" s="7">
        <f>'raw data'!P84</f>
        <v>2363.4</v>
      </c>
      <c r="D61" s="7"/>
      <c r="E61" s="5">
        <f>'raw data'!C84</f>
        <v>14830.4</v>
      </c>
      <c r="F61" s="7">
        <f>'raw data'!G84</f>
        <v>14718.6</v>
      </c>
      <c r="G61" s="7">
        <f t="shared" si="2"/>
        <v>99.246143057503517</v>
      </c>
      <c r="I61" s="1">
        <f t="shared" si="3"/>
        <v>3082.6386857445682</v>
      </c>
      <c r="K61" s="8">
        <f t="shared" si="4"/>
        <v>0.16057233704292528</v>
      </c>
      <c r="M61" s="16">
        <f t="shared" si="11"/>
        <v>40291.172094286827</v>
      </c>
      <c r="N61" s="2">
        <f t="shared" si="12"/>
        <v>2.7167960469229979</v>
      </c>
      <c r="S61" s="18">
        <f t="shared" si="13"/>
        <v>40236.061936965823</v>
      </c>
      <c r="T61" s="2">
        <f t="shared" si="14"/>
        <v>2.7130800205635603</v>
      </c>
    </row>
    <row r="62" spans="1:25" x14ac:dyDescent="0.25">
      <c r="A62">
        <f t="shared" si="8"/>
        <v>2009</v>
      </c>
      <c r="B62" s="7">
        <f>'raw data'!N85</f>
        <v>2525.1</v>
      </c>
      <c r="C62" s="7">
        <f>'raw data'!P85</f>
        <v>2368.4</v>
      </c>
      <c r="D62" s="7"/>
      <c r="E62" s="5">
        <f>'raw data'!C85</f>
        <v>14418.7</v>
      </c>
      <c r="F62" s="7">
        <f>'raw data'!G85</f>
        <v>14418.7</v>
      </c>
      <c r="G62" s="7">
        <f t="shared" si="2"/>
        <v>100</v>
      </c>
      <c r="I62" s="1">
        <f t="shared" si="3"/>
        <v>2525.1</v>
      </c>
      <c r="K62" s="8">
        <f t="shared" si="4"/>
        <v>0.16425891377169924</v>
      </c>
      <c r="M62" s="16">
        <f t="shared" si="11"/>
        <v>41168.214995339127</v>
      </c>
      <c r="N62" s="2">
        <f t="shared" si="12"/>
        <v>2.8551960298320322</v>
      </c>
      <c r="S62" s="18">
        <f t="shared" si="13"/>
        <v>41111.395302799094</v>
      </c>
      <c r="T62" s="2">
        <f t="shared" si="14"/>
        <v>2.8512553352798164</v>
      </c>
    </row>
    <row r="63" spans="1:25" x14ac:dyDescent="0.25">
      <c r="A63">
        <f t="shared" si="8"/>
        <v>2010</v>
      </c>
      <c r="B63" s="7">
        <f>'raw data'!N86</f>
        <v>2752.6</v>
      </c>
      <c r="C63" s="7">
        <f>'raw data'!P86</f>
        <v>2381.6</v>
      </c>
      <c r="D63" s="7"/>
      <c r="E63" s="5">
        <f>'raw data'!C86</f>
        <v>14783.8</v>
      </c>
      <c r="F63" s="7">
        <f>'raw data'!G86</f>
        <v>14964.4</v>
      </c>
      <c r="G63" s="7">
        <f t="shared" si="2"/>
        <v>101.22160743516552</v>
      </c>
      <c r="I63" s="1">
        <f t="shared" si="3"/>
        <v>2719.3798535190181</v>
      </c>
      <c r="K63" s="8">
        <f t="shared" si="4"/>
        <v>0.15915105182967576</v>
      </c>
      <c r="M63" s="16">
        <f t="shared" si="11"/>
        <v>41439.708640961057</v>
      </c>
      <c r="N63" s="2">
        <f t="shared" si="12"/>
        <v>2.8030485153317186</v>
      </c>
      <c r="S63" s="18">
        <f t="shared" si="13"/>
        <v>41381.17017423638</v>
      </c>
      <c r="T63" s="2">
        <f t="shared" si="14"/>
        <v>2.7990888793298327</v>
      </c>
    </row>
    <row r="64" spans="1:25" x14ac:dyDescent="0.25">
      <c r="A64">
        <f t="shared" si="8"/>
        <v>2011</v>
      </c>
      <c r="B64" s="7">
        <f>'raw data'!N87</f>
        <v>2877.8</v>
      </c>
      <c r="C64" s="7">
        <f>'raw data'!P87</f>
        <v>2450.6</v>
      </c>
      <c r="D64" s="7"/>
      <c r="E64" s="5">
        <f>'raw data'!C87</f>
        <v>15020.6</v>
      </c>
      <c r="F64" s="7">
        <f>'raw data'!G87</f>
        <v>15517.9</v>
      </c>
      <c r="G64" s="7">
        <f t="shared" si="2"/>
        <v>103.31078651984606</v>
      </c>
      <c r="I64" s="1">
        <f t="shared" si="3"/>
        <v>2785.5755405048371</v>
      </c>
      <c r="K64" s="8">
        <f t="shared" si="4"/>
        <v>0.15792085269269682</v>
      </c>
      <c r="M64" s="16">
        <f t="shared" si="11"/>
        <v>41890.62019369466</v>
      </c>
      <c r="N64" s="2">
        <f t="shared" si="12"/>
        <v>2.788877953856348</v>
      </c>
      <c r="S64" s="18">
        <f t="shared" si="13"/>
        <v>41830.425351716229</v>
      </c>
      <c r="T64" s="2">
        <f t="shared" si="14"/>
        <v>2.7848704680050216</v>
      </c>
    </row>
    <row r="65" spans="1:20" x14ac:dyDescent="0.25">
      <c r="A65">
        <f t="shared" si="8"/>
        <v>2012</v>
      </c>
      <c r="B65" s="7">
        <f>'raw data'!N88</f>
        <v>3126.1</v>
      </c>
      <c r="C65" s="7">
        <f>'raw data'!P88</f>
        <v>2534.1999999999998</v>
      </c>
      <c r="D65" s="7"/>
      <c r="E65" s="5">
        <f>'raw data'!C88</f>
        <v>15354.6</v>
      </c>
      <c r="F65" s="7">
        <f>'raw data'!G88</f>
        <v>16155.3</v>
      </c>
      <c r="G65" s="7">
        <f t="shared" si="2"/>
        <v>105.21472392638036</v>
      </c>
      <c r="I65" s="1">
        <f t="shared" si="3"/>
        <v>2971.1620991253644</v>
      </c>
      <c r="K65" s="8">
        <f t="shared" si="4"/>
        <v>0.15686492977536784</v>
      </c>
      <c r="M65" s="16">
        <f t="shared" si="11"/>
        <v>42383.043896840594</v>
      </c>
      <c r="N65" s="2">
        <f t="shared" si="12"/>
        <v>2.760283165751019</v>
      </c>
      <c r="S65" s="18">
        <f t="shared" si="13"/>
        <v>42321.230580015945</v>
      </c>
      <c r="T65" s="2">
        <f t="shared" si="14"/>
        <v>2.7562574459781395</v>
      </c>
    </row>
    <row r="66" spans="1:20" x14ac:dyDescent="0.25">
      <c r="A66">
        <f t="shared" si="8"/>
        <v>2013</v>
      </c>
      <c r="B66" s="7">
        <f>'raw data'!N89</f>
        <v>3298.6</v>
      </c>
      <c r="C66" s="7">
        <f>'raw data'!P89</f>
        <v>2628.9</v>
      </c>
      <c r="D66" s="7"/>
      <c r="E66" s="5">
        <f>'raw data'!C89</f>
        <v>15612.2</v>
      </c>
      <c r="F66" s="7">
        <f>'raw data'!G89</f>
        <v>16691.5</v>
      </c>
      <c r="G66" s="7">
        <f t="shared" si="2"/>
        <v>106.91318327974275</v>
      </c>
      <c r="I66" s="1">
        <f t="shared" si="3"/>
        <v>3085.3070676691732</v>
      </c>
      <c r="K66" s="8">
        <f t="shared" si="4"/>
        <v>0.15749932600425368</v>
      </c>
      <c r="M66" s="16">
        <f t="shared" si="11"/>
        <v>43034.098188167678</v>
      </c>
      <c r="N66" s="2">
        <f t="shared" si="12"/>
        <v>2.7564403599856315</v>
      </c>
      <c r="S66" s="18">
        <f t="shared" si="13"/>
        <v>42970.697341491017</v>
      </c>
      <c r="T66" s="2">
        <f t="shared" si="14"/>
        <v>2.7523793790427367</v>
      </c>
    </row>
    <row r="67" spans="1:20" x14ac:dyDescent="0.25">
      <c r="A67">
        <f t="shared" si="8"/>
        <v>2014</v>
      </c>
      <c r="B67" s="7">
        <f>'raw data'!N90</f>
        <v>3510.8</v>
      </c>
      <c r="C67" s="7">
        <f>'raw data'!P90</f>
        <v>2748</v>
      </c>
      <c r="D67" s="7"/>
      <c r="E67" s="5">
        <f>'raw data'!C90</f>
        <v>16013.3</v>
      </c>
      <c r="F67" s="7">
        <f>'raw data'!G90</f>
        <v>17427.599999999999</v>
      </c>
      <c r="G67" s="7">
        <f t="shared" si="2"/>
        <v>108.8320333722593</v>
      </c>
      <c r="I67" s="1">
        <f t="shared" si="3"/>
        <v>3225.8884550942184</v>
      </c>
      <c r="K67" s="8">
        <f t="shared" si="4"/>
        <v>0.1576809199201267</v>
      </c>
      <c r="M67" s="16">
        <f t="shared" si="11"/>
        <v>43763.65781469168</v>
      </c>
      <c r="N67" s="2">
        <f t="shared" si="12"/>
        <v>2.7329568430424511</v>
      </c>
      <c r="S67" s="18">
        <f t="shared" si="13"/>
        <v>43698.680051951393</v>
      </c>
      <c r="T67" s="2">
        <f t="shared" si="14"/>
        <v>2.7288991058652119</v>
      </c>
    </row>
    <row r="68" spans="1:20" x14ac:dyDescent="0.25">
      <c r="A68">
        <f t="shared" si="8"/>
        <v>2015</v>
      </c>
      <c r="B68" s="7">
        <f>'raw data'!N91</f>
        <v>3701.7</v>
      </c>
      <c r="C68" s="7">
        <f>'raw data'!P91</f>
        <v>2841.5</v>
      </c>
      <c r="D68" s="7"/>
      <c r="E68" s="5">
        <f>'raw data'!C91</f>
        <v>16471.5</v>
      </c>
      <c r="F68" s="7">
        <f>'raw data'!G91</f>
        <v>18120.7</v>
      </c>
      <c r="G68" s="7">
        <f t="shared" ref="G68:G69" si="15">F68/E68*100</f>
        <v>110.01244573961084</v>
      </c>
      <c r="I68" s="1">
        <f t="shared" ref="I68:I69" si="16">B68/G68*100</f>
        <v>3364.8011141953675</v>
      </c>
      <c r="K68" s="8">
        <f t="shared" ref="K68:K69" si="17">C68/F68</f>
        <v>0.15680961552257913</v>
      </c>
      <c r="M68" s="16">
        <f t="shared" si="11"/>
        <v>44593.861702136252</v>
      </c>
      <c r="N68" s="2">
        <f t="shared" si="12"/>
        <v>2.707334590179173</v>
      </c>
      <c r="S68" s="18">
        <f t="shared" si="13"/>
        <v>44527.307833203238</v>
      </c>
      <c r="T68" s="2">
        <f t="shared" si="14"/>
        <v>2.7032940432385173</v>
      </c>
    </row>
    <row r="69" spans="1:20" x14ac:dyDescent="0.25">
      <c r="A69">
        <f t="shared" ref="A69" si="18">A68+1</f>
        <v>2016</v>
      </c>
      <c r="B69" s="7">
        <f>'raw data'!N92</f>
        <v>3666.9</v>
      </c>
      <c r="C69" s="7">
        <f>'raw data'!P92</f>
        <v>2916.7</v>
      </c>
      <c r="D69" s="7"/>
      <c r="E69" s="5">
        <f>'raw data'!C92</f>
        <v>16716.2</v>
      </c>
      <c r="F69" s="7">
        <f>'raw data'!G92</f>
        <v>18624.5</v>
      </c>
      <c r="G69" s="7">
        <f t="shared" si="15"/>
        <v>111.41587202833179</v>
      </c>
      <c r="I69" s="1">
        <f t="shared" si="16"/>
        <v>3291.1827850412096</v>
      </c>
      <c r="K69" s="8">
        <f t="shared" si="17"/>
        <v>0.15660554645762301</v>
      </c>
      <c r="M69" s="16">
        <f t="shared" si="11"/>
        <v>45517.531712892502</v>
      </c>
      <c r="N69" s="2">
        <f t="shared" si="12"/>
        <v>2.7229592678295607</v>
      </c>
      <c r="S69" s="18">
        <f t="shared" si="13"/>
        <v>45449.390680995391</v>
      </c>
      <c r="T69" s="2">
        <f t="shared" si="14"/>
        <v>2.7188829208190493</v>
      </c>
    </row>
    <row r="70" spans="1:20" x14ac:dyDescent="0.25">
      <c r="B70" s="7"/>
      <c r="C70" s="7"/>
      <c r="E70" s="5"/>
      <c r="F70" s="7"/>
      <c r="G70" s="7"/>
      <c r="I70" s="1"/>
      <c r="K70" s="8"/>
      <c r="M70" s="16"/>
      <c r="N70" s="2"/>
    </row>
    <row r="71" spans="1:20" x14ac:dyDescent="0.25">
      <c r="B71" s="7"/>
      <c r="C71" s="7"/>
      <c r="E71" s="5"/>
      <c r="F71" s="7"/>
      <c r="G71" s="7"/>
      <c r="I71" s="1"/>
      <c r="K71" s="8"/>
      <c r="M71" s="16"/>
      <c r="N71" s="2"/>
    </row>
    <row r="72" spans="1:20" x14ac:dyDescent="0.25">
      <c r="B72" s="7"/>
      <c r="C72" s="7"/>
      <c r="E72" s="5"/>
      <c r="F72" s="7"/>
      <c r="G72" s="7"/>
      <c r="I72" s="1"/>
      <c r="K72" s="8"/>
      <c r="M72" s="16"/>
      <c r="N72" s="2"/>
    </row>
    <row r="73" spans="1:20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0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0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0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0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0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0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0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2" zoomScaleNormal="100" workbookViewId="0">
      <selection activeCell="H2" sqref="H2"/>
    </sheetView>
  </sheetViews>
  <sheetFormatPr defaultRowHeight="13.2" x14ac:dyDescent="0.25"/>
  <sheetData>
    <row r="1" spans="1:10" x14ac:dyDescent="0.25">
      <c r="A1" s="22" t="s">
        <v>42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1-AVERAGE(H2:H89)</f>
        <v>0.36337908287076637</v>
      </c>
    </row>
    <row r="2" spans="1:10" x14ac:dyDescent="0.25">
      <c r="A2" s="22">
        <v>1929</v>
      </c>
      <c r="B2" s="16">
        <f>'raw data'!G5</f>
        <v>104.6</v>
      </c>
      <c r="C2" s="16">
        <f>'raw data'!J5/1000</f>
        <v>9.0090000000000003</v>
      </c>
      <c r="D2" s="16">
        <f>'raw data'!K5</f>
        <v>6.8</v>
      </c>
      <c r="E2" s="16"/>
      <c r="F2" s="16">
        <f>'raw data'!I5/1000</f>
        <v>51.444000000000003</v>
      </c>
      <c r="H2">
        <f t="shared" ref="H2:H36" si="0">F2/(B2-C2-D2+E2)</f>
        <v>0.57938304557894382</v>
      </c>
      <c r="I2">
        <f t="shared" ref="I2:I36" si="1">1-H2</f>
        <v>0.42061695442105618</v>
      </c>
      <c r="J2">
        <f>I$1</f>
        <v>0.36337908287076637</v>
      </c>
    </row>
    <row r="3" spans="1:10" x14ac:dyDescent="0.25">
      <c r="A3">
        <v>1930</v>
      </c>
      <c r="B3" s="16">
        <f>'raw data'!G6</f>
        <v>92.2</v>
      </c>
      <c r="C3" s="16">
        <f>'raw data'!J6/1000</f>
        <v>7.0069999999999997</v>
      </c>
      <c r="D3" s="16">
        <f>'raw data'!K6</f>
        <v>7</v>
      </c>
      <c r="E3" s="16"/>
      <c r="F3" s="16">
        <f>'raw data'!I6/1000</f>
        <v>47.207000000000001</v>
      </c>
      <c r="H3">
        <f t="shared" si="0"/>
        <v>0.60372411852723395</v>
      </c>
      <c r="I3">
        <f t="shared" si="1"/>
        <v>0.39627588147276605</v>
      </c>
      <c r="J3">
        <f t="shared" ref="J3:J66" si="2">I$1</f>
        <v>0.36337908287076637</v>
      </c>
    </row>
    <row r="4" spans="1:10" x14ac:dyDescent="0.25">
      <c r="A4" s="22">
        <v>1931</v>
      </c>
      <c r="B4" s="16">
        <f>'raw data'!G7</f>
        <v>77.400000000000006</v>
      </c>
      <c r="C4" s="16">
        <f>'raw data'!J7/1000</f>
        <v>5.3230000000000004</v>
      </c>
      <c r="D4" s="16">
        <f>'raw data'!K7</f>
        <v>6.7</v>
      </c>
      <c r="E4" s="16"/>
      <c r="F4" s="16">
        <f>'raw data'!I7/1000</f>
        <v>40.112000000000002</v>
      </c>
      <c r="H4">
        <f t="shared" si="0"/>
        <v>0.61354910748428348</v>
      </c>
      <c r="I4">
        <f t="shared" si="1"/>
        <v>0.38645089251571652</v>
      </c>
      <c r="J4">
        <f t="shared" si="2"/>
        <v>0.36337908287076637</v>
      </c>
    </row>
    <row r="5" spans="1:10" x14ac:dyDescent="0.25">
      <c r="A5">
        <v>1932</v>
      </c>
      <c r="B5" s="16">
        <f>'raw data'!G8</f>
        <v>59.5</v>
      </c>
      <c r="C5" s="16">
        <f>'raw data'!J8/1000</f>
        <v>3.45</v>
      </c>
      <c r="D5" s="16">
        <f>'raw data'!K8</f>
        <v>6.6</v>
      </c>
      <c r="E5" s="16"/>
      <c r="F5" s="16">
        <f>'raw data'!I8/1000</f>
        <v>31.378</v>
      </c>
      <c r="H5">
        <f t="shared" si="0"/>
        <v>0.63453993933265929</v>
      </c>
      <c r="I5">
        <f t="shared" si="1"/>
        <v>0.36546006066734071</v>
      </c>
      <c r="J5">
        <f t="shared" si="2"/>
        <v>0.36337908287076637</v>
      </c>
    </row>
    <row r="6" spans="1:10" x14ac:dyDescent="0.25">
      <c r="A6" s="22">
        <v>1933</v>
      </c>
      <c r="B6" s="16">
        <f>'raw data'!G9</f>
        <v>57.2</v>
      </c>
      <c r="C6" s="16">
        <f>'raw data'!J9/1000</f>
        <v>4.0119999999999996</v>
      </c>
      <c r="D6" s="16">
        <f>'raw data'!K9</f>
        <v>6.9</v>
      </c>
      <c r="E6" s="16"/>
      <c r="F6" s="16">
        <f>'raw data'!I9/1000</f>
        <v>29.823</v>
      </c>
      <c r="H6">
        <f t="shared" si="0"/>
        <v>0.64429225717248528</v>
      </c>
      <c r="I6">
        <f t="shared" si="1"/>
        <v>0.35570774282751472</v>
      </c>
      <c r="J6">
        <f t="shared" si="2"/>
        <v>0.36337908287076637</v>
      </c>
    </row>
    <row r="7" spans="1:10" x14ac:dyDescent="0.25">
      <c r="A7">
        <v>1934</v>
      </c>
      <c r="B7" s="16">
        <f>'raw data'!G10</f>
        <v>66.8</v>
      </c>
      <c r="C7" s="16">
        <f>'raw data'!J10/1000</f>
        <v>4.9269999999999996</v>
      </c>
      <c r="D7" s="16">
        <f>'raw data'!K10</f>
        <v>7.6</v>
      </c>
      <c r="E7" s="16"/>
      <c r="F7" s="16">
        <f>'raw data'!I10/1000</f>
        <v>34.588999999999999</v>
      </c>
      <c r="H7">
        <f t="shared" si="0"/>
        <v>0.63731505536823096</v>
      </c>
      <c r="I7">
        <f t="shared" si="1"/>
        <v>0.36268494463176904</v>
      </c>
      <c r="J7">
        <f t="shared" si="2"/>
        <v>0.36337908287076637</v>
      </c>
    </row>
    <row r="8" spans="1:10" x14ac:dyDescent="0.25">
      <c r="A8" s="22">
        <v>1935</v>
      </c>
      <c r="B8" s="16">
        <f>'raw data'!G11</f>
        <v>74.3</v>
      </c>
      <c r="C8" s="16">
        <f>'raw data'!J11/1000</f>
        <v>5.6790000000000003</v>
      </c>
      <c r="D8" s="16">
        <f>'raw data'!K11</f>
        <v>8</v>
      </c>
      <c r="E8" s="16"/>
      <c r="F8" s="16">
        <f>'raw data'!I11/1000</f>
        <v>37.707999999999998</v>
      </c>
      <c r="H8">
        <f t="shared" si="0"/>
        <v>0.62202866993286154</v>
      </c>
      <c r="I8">
        <f t="shared" si="1"/>
        <v>0.37797133006713846</v>
      </c>
      <c r="J8">
        <f t="shared" si="2"/>
        <v>0.36337908287076637</v>
      </c>
    </row>
    <row r="9" spans="1:10" x14ac:dyDescent="0.25">
      <c r="A9">
        <v>1936</v>
      </c>
      <c r="B9" s="16">
        <f>'raw data'!G12</f>
        <v>84.9</v>
      </c>
      <c r="C9" s="16">
        <f>'raw data'!J12/1000</f>
        <v>6.9290000000000003</v>
      </c>
      <c r="D9" s="16">
        <f>'raw data'!K12</f>
        <v>8.5</v>
      </c>
      <c r="E9" s="16"/>
      <c r="F9" s="16">
        <f>'raw data'!I12/1000</f>
        <v>43.332999999999998</v>
      </c>
      <c r="H9">
        <f t="shared" si="0"/>
        <v>0.62375667544730884</v>
      </c>
      <c r="I9">
        <f t="shared" si="1"/>
        <v>0.37624332455269116</v>
      </c>
      <c r="J9">
        <f t="shared" si="2"/>
        <v>0.36337908287076637</v>
      </c>
    </row>
    <row r="10" spans="1:10" x14ac:dyDescent="0.25">
      <c r="A10" s="22">
        <v>1937</v>
      </c>
      <c r="B10" s="16">
        <f>'raw data'!G13</f>
        <v>93</v>
      </c>
      <c r="C10" s="16">
        <f>'raw data'!J13/1000</f>
        <v>7.3620000000000001</v>
      </c>
      <c r="D10" s="16">
        <f>'raw data'!K13</f>
        <v>8.9</v>
      </c>
      <c r="E10" s="16"/>
      <c r="F10" s="16">
        <f>'raw data'!I13/1000</f>
        <v>48.359000000000002</v>
      </c>
      <c r="H10">
        <f t="shared" si="0"/>
        <v>0.63018322082931533</v>
      </c>
      <c r="I10">
        <f t="shared" si="1"/>
        <v>0.36981677917068467</v>
      </c>
      <c r="J10">
        <f t="shared" si="2"/>
        <v>0.36337908287076637</v>
      </c>
    </row>
    <row r="11" spans="1:10" x14ac:dyDescent="0.25">
      <c r="A11">
        <v>1938</v>
      </c>
      <c r="B11" s="16">
        <f>'raw data'!G14</f>
        <v>87.4</v>
      </c>
      <c r="C11" s="16">
        <f>'raw data'!J14/1000</f>
        <v>6.8159999999999998</v>
      </c>
      <c r="D11" s="16">
        <f>'raw data'!K14</f>
        <v>8.9</v>
      </c>
      <c r="E11" s="16"/>
      <c r="F11" s="16">
        <f>'raw data'!I14/1000</f>
        <v>45.466999999999999</v>
      </c>
      <c r="H11">
        <f t="shared" si="0"/>
        <v>0.63426985101277833</v>
      </c>
      <c r="I11">
        <f t="shared" si="1"/>
        <v>0.36573014898722167</v>
      </c>
      <c r="J11">
        <f t="shared" si="2"/>
        <v>0.36337908287076637</v>
      </c>
    </row>
    <row r="12" spans="1:10" x14ac:dyDescent="0.25">
      <c r="A12" s="22">
        <v>1939</v>
      </c>
      <c r="B12" s="16">
        <f>'raw data'!G15</f>
        <v>93.5</v>
      </c>
      <c r="C12" s="16">
        <f>'raw data'!J15/1000</f>
        <v>7.7</v>
      </c>
      <c r="D12" s="16">
        <f>'raw data'!K15</f>
        <v>9.1</v>
      </c>
      <c r="E12" s="16"/>
      <c r="F12" s="16">
        <f>'raw data'!I15/1000</f>
        <v>48.609000000000002</v>
      </c>
      <c r="H12">
        <f t="shared" si="0"/>
        <v>0.633754889178618</v>
      </c>
      <c r="I12">
        <f t="shared" si="1"/>
        <v>0.366245110821382</v>
      </c>
      <c r="J12">
        <f t="shared" si="2"/>
        <v>0.36337908287076637</v>
      </c>
    </row>
    <row r="13" spans="1:10" x14ac:dyDescent="0.25">
      <c r="A13">
        <v>1940</v>
      </c>
      <c r="B13" s="16">
        <f>'raw data'!G16</f>
        <v>102.9</v>
      </c>
      <c r="C13" s="16">
        <f>'raw data'!J16/1000</f>
        <v>8.65</v>
      </c>
      <c r="D13" s="16">
        <f>'raw data'!K16</f>
        <v>9.8000000000000007</v>
      </c>
      <c r="E13" s="16"/>
      <c r="F13" s="16">
        <f>'raw data'!I16/1000</f>
        <v>52.808</v>
      </c>
      <c r="H13">
        <f t="shared" si="0"/>
        <v>0.62531675547661336</v>
      </c>
      <c r="I13">
        <f t="shared" si="1"/>
        <v>0.37468324452338664</v>
      </c>
      <c r="J13">
        <f t="shared" si="2"/>
        <v>0.36337908287076637</v>
      </c>
    </row>
    <row r="14" spans="1:10" x14ac:dyDescent="0.25">
      <c r="A14" s="22">
        <v>1941</v>
      </c>
      <c r="B14" s="16">
        <f>'raw data'!G17</f>
        <v>129.4</v>
      </c>
      <c r="C14" s="16">
        <f>'raw data'!J17/1000</f>
        <v>11.701000000000001</v>
      </c>
      <c r="D14" s="16">
        <f>'raw data'!K17</f>
        <v>11.1</v>
      </c>
      <c r="E14" s="16"/>
      <c r="F14" s="16">
        <f>'raw data'!I17/1000</f>
        <v>66.248999999999995</v>
      </c>
      <c r="H14">
        <f t="shared" si="0"/>
        <v>0.62147862550305333</v>
      </c>
      <c r="I14">
        <f t="shared" si="1"/>
        <v>0.37852137449694667</v>
      </c>
      <c r="J14">
        <f t="shared" si="2"/>
        <v>0.36337908287076637</v>
      </c>
    </row>
    <row r="15" spans="1:10" x14ac:dyDescent="0.25">
      <c r="A15">
        <v>1942</v>
      </c>
      <c r="B15" s="16">
        <f>'raw data'!G18</f>
        <v>166</v>
      </c>
      <c r="C15" s="16">
        <f>'raw data'!J18/1000</f>
        <v>14.507</v>
      </c>
      <c r="D15" s="16">
        <f>'raw data'!K18</f>
        <v>11.5</v>
      </c>
      <c r="E15" s="16"/>
      <c r="F15" s="16">
        <f>'raw data'!I18/1000</f>
        <v>88.102999999999994</v>
      </c>
      <c r="H15">
        <f t="shared" si="0"/>
        <v>0.62933860978763223</v>
      </c>
      <c r="I15">
        <f t="shared" si="1"/>
        <v>0.37066139021236777</v>
      </c>
      <c r="J15">
        <f t="shared" si="2"/>
        <v>0.36337908287076637</v>
      </c>
    </row>
    <row r="16" spans="1:10" x14ac:dyDescent="0.25">
      <c r="A16" s="22">
        <v>1943</v>
      </c>
      <c r="B16" s="16">
        <f>'raw data'!G19</f>
        <v>203.1</v>
      </c>
      <c r="C16" s="16">
        <f>'raw data'!J19/1000</f>
        <v>17.190999999999999</v>
      </c>
      <c r="D16" s="16">
        <f>'raw data'!K19</f>
        <v>12.4</v>
      </c>
      <c r="E16" s="16"/>
      <c r="F16" s="16">
        <f>'raw data'!I19/1000</f>
        <v>112.77</v>
      </c>
      <c r="H16">
        <f t="shared" si="0"/>
        <v>0.64993746722072054</v>
      </c>
      <c r="I16">
        <f t="shared" si="1"/>
        <v>0.35006253277927946</v>
      </c>
      <c r="J16">
        <f t="shared" si="2"/>
        <v>0.36337908287076637</v>
      </c>
    </row>
    <row r="17" spans="1:10" x14ac:dyDescent="0.25">
      <c r="A17">
        <v>1944</v>
      </c>
      <c r="B17" s="16">
        <f>'raw data'!G20</f>
        <v>224.6</v>
      </c>
      <c r="C17" s="16">
        <f>'raw data'!J20/1000</f>
        <v>18.332000000000001</v>
      </c>
      <c r="D17" s="16">
        <f>'raw data'!K20</f>
        <v>13.7</v>
      </c>
      <c r="E17" s="16"/>
      <c r="F17" s="16">
        <f>'raw data'!I20/1000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0.36337908287076637</v>
      </c>
    </row>
    <row r="18" spans="1:10" x14ac:dyDescent="0.25">
      <c r="A18" s="22">
        <v>1945</v>
      </c>
      <c r="B18" s="16">
        <f>'raw data'!G21</f>
        <v>228.2</v>
      </c>
      <c r="C18" s="16">
        <f>'raw data'!J21/1000</f>
        <v>19.43</v>
      </c>
      <c r="D18" s="16">
        <f>'raw data'!K21</f>
        <v>15.1</v>
      </c>
      <c r="E18" s="16"/>
      <c r="F18" s="16">
        <f>'raw data'!I21/1000</f>
        <v>126.393</v>
      </c>
      <c r="H18">
        <f t="shared" si="0"/>
        <v>0.65262043682552806</v>
      </c>
      <c r="I18">
        <f t="shared" si="1"/>
        <v>0.34737956317447194</v>
      </c>
      <c r="J18">
        <f t="shared" si="2"/>
        <v>0.36337908287076637</v>
      </c>
    </row>
    <row r="19" spans="1:10" x14ac:dyDescent="0.25">
      <c r="A19">
        <v>1946</v>
      </c>
      <c r="B19" s="16">
        <f>'raw data'!G22</f>
        <v>227.8</v>
      </c>
      <c r="C19" s="16">
        <f>'raw data'!J22/1000</f>
        <v>23.495000000000001</v>
      </c>
      <c r="D19" s="16">
        <f>'raw data'!K22</f>
        <v>16.8</v>
      </c>
      <c r="E19" s="16"/>
      <c r="F19" s="16">
        <f>'raw data'!I22/1000</f>
        <v>122.59</v>
      </c>
      <c r="H19">
        <f t="shared" si="0"/>
        <v>0.65379589877603272</v>
      </c>
      <c r="I19">
        <f t="shared" si="1"/>
        <v>0.34620410122396728</v>
      </c>
      <c r="J19">
        <f t="shared" si="2"/>
        <v>0.36337908287076637</v>
      </c>
    </row>
    <row r="20" spans="1:10" x14ac:dyDescent="0.25">
      <c r="A20" s="22">
        <v>1947</v>
      </c>
      <c r="B20" s="16">
        <f>'raw data'!G23</f>
        <v>249.9</v>
      </c>
      <c r="C20" s="16">
        <f>'raw data'!J23/1000</f>
        <v>21.992000000000001</v>
      </c>
      <c r="D20" s="16">
        <f>'raw data'!K23</f>
        <v>18.100000000000001</v>
      </c>
      <c r="E20" s="16"/>
      <c r="F20" s="16">
        <f>'raw data'!I23/1000</f>
        <v>132.49100000000001</v>
      </c>
      <c r="H20">
        <f t="shared" si="0"/>
        <v>0.63148688324563407</v>
      </c>
      <c r="I20">
        <f t="shared" si="1"/>
        <v>0.36851311675436593</v>
      </c>
      <c r="J20">
        <f t="shared" si="2"/>
        <v>0.36337908287076637</v>
      </c>
    </row>
    <row r="21" spans="1:10" x14ac:dyDescent="0.25">
      <c r="A21">
        <v>1948</v>
      </c>
      <c r="B21" s="16">
        <f>'raw data'!G24</f>
        <v>274.8</v>
      </c>
      <c r="C21" s="16">
        <f>'raw data'!J24/1000</f>
        <v>23.321999999999999</v>
      </c>
      <c r="D21" s="16">
        <f>'raw data'!K24</f>
        <v>19.7</v>
      </c>
      <c r="E21" s="16"/>
      <c r="F21" s="16">
        <f>'raw data'!I24/1000</f>
        <v>144.47</v>
      </c>
      <c r="H21">
        <f t="shared" si="0"/>
        <v>0.62331196230876096</v>
      </c>
      <c r="I21">
        <f t="shared" si="1"/>
        <v>0.37668803769123904</v>
      </c>
      <c r="J21">
        <f t="shared" si="2"/>
        <v>0.36337908287076637</v>
      </c>
    </row>
    <row r="22" spans="1:10" x14ac:dyDescent="0.25">
      <c r="A22" s="22">
        <v>1949</v>
      </c>
      <c r="B22" s="16">
        <f>'raw data'!G25</f>
        <v>272.8</v>
      </c>
      <c r="C22" s="16">
        <f>'raw data'!J25/1000</f>
        <v>22.34</v>
      </c>
      <c r="D22" s="16">
        <f>'raw data'!K25</f>
        <v>20.9</v>
      </c>
      <c r="E22" s="16"/>
      <c r="F22" s="16">
        <f>'raw data'!I25/1000</f>
        <v>144.512</v>
      </c>
      <c r="H22">
        <f t="shared" si="0"/>
        <v>0.62951733751524652</v>
      </c>
      <c r="I22">
        <f t="shared" si="1"/>
        <v>0.37048266248475348</v>
      </c>
      <c r="J22">
        <f t="shared" si="2"/>
        <v>0.36337908287076637</v>
      </c>
    </row>
    <row r="23" spans="1:10" x14ac:dyDescent="0.25">
      <c r="A23">
        <v>1950</v>
      </c>
      <c r="B23" s="16">
        <f>'raw data'!G26</f>
        <v>300.2</v>
      </c>
      <c r="C23" s="16">
        <f>'raw data'!J26/1000</f>
        <v>25.81</v>
      </c>
      <c r="D23" s="16">
        <f>'raw data'!K26</f>
        <v>23</v>
      </c>
      <c r="E23" s="16"/>
      <c r="F23" s="16">
        <f>'raw data'!I26/1000</f>
        <v>158.465</v>
      </c>
      <c r="H23">
        <f t="shared" si="0"/>
        <v>0.63035522494928209</v>
      </c>
      <c r="I23">
        <f t="shared" si="1"/>
        <v>0.36964477505071791</v>
      </c>
      <c r="J23">
        <f t="shared" si="2"/>
        <v>0.36337908287076637</v>
      </c>
    </row>
    <row r="24" spans="1:10" x14ac:dyDescent="0.25">
      <c r="A24" s="22">
        <v>1951</v>
      </c>
      <c r="B24" s="16">
        <f>'raw data'!G27</f>
        <v>347.3</v>
      </c>
      <c r="C24" s="16">
        <f>'raw data'!J27/1000</f>
        <v>27.827999999999999</v>
      </c>
      <c r="D24" s="16">
        <f>'raw data'!K27</f>
        <v>24.7</v>
      </c>
      <c r="E24" s="16"/>
      <c r="F24" s="16">
        <f>'raw data'!I27/1000</f>
        <v>185.92699999999999</v>
      </c>
      <c r="H24">
        <f t="shared" si="0"/>
        <v>0.6307485107133648</v>
      </c>
      <c r="I24">
        <f t="shared" si="1"/>
        <v>0.3692514892866352</v>
      </c>
      <c r="J24">
        <f t="shared" si="2"/>
        <v>0.36337908287076637</v>
      </c>
    </row>
    <row r="25" spans="1:10" x14ac:dyDescent="0.25">
      <c r="A25">
        <v>1952</v>
      </c>
      <c r="B25" s="16">
        <f>'raw data'!G28</f>
        <v>367.7</v>
      </c>
      <c r="C25" s="16">
        <f>'raw data'!J28/1000</f>
        <v>28.63</v>
      </c>
      <c r="D25" s="16">
        <f>'raw data'!K28</f>
        <v>27.1</v>
      </c>
      <c r="E25" s="16"/>
      <c r="F25" s="16">
        <f>'raw data'!I28/1000</f>
        <v>201.34100000000001</v>
      </c>
      <c r="H25">
        <f t="shared" si="0"/>
        <v>0.64538577427316735</v>
      </c>
      <c r="I25">
        <f t="shared" si="1"/>
        <v>0.35461422572683265</v>
      </c>
      <c r="J25">
        <f t="shared" si="2"/>
        <v>0.36337908287076637</v>
      </c>
    </row>
    <row r="26" spans="1:10" x14ac:dyDescent="0.25">
      <c r="A26" s="22">
        <v>1953</v>
      </c>
      <c r="B26" s="16">
        <f>'raw data'!G29</f>
        <v>389.7</v>
      </c>
      <c r="C26" s="16">
        <f>'raw data'!J29/1000</f>
        <v>30.029</v>
      </c>
      <c r="D26" s="16">
        <f>'raw data'!K29</f>
        <v>29.1</v>
      </c>
      <c r="E26" s="16"/>
      <c r="F26" s="16">
        <f>'raw data'!I29/1000</f>
        <v>215.52199999999999</v>
      </c>
      <c r="H26">
        <f t="shared" si="0"/>
        <v>0.65196886599247972</v>
      </c>
      <c r="I26">
        <f t="shared" si="1"/>
        <v>0.34803113400752028</v>
      </c>
      <c r="J26">
        <f t="shared" si="2"/>
        <v>0.36337908287076637</v>
      </c>
    </row>
    <row r="27" spans="1:10" x14ac:dyDescent="0.25">
      <c r="A27">
        <v>1954</v>
      </c>
      <c r="B27" s="16">
        <f>'raw data'!G30</f>
        <v>391.1</v>
      </c>
      <c r="C27" s="16">
        <f>'raw data'!J30/1000</f>
        <v>30.523</v>
      </c>
      <c r="D27" s="16">
        <f>'raw data'!K30</f>
        <v>28.9</v>
      </c>
      <c r="E27" s="16"/>
      <c r="F27" s="16">
        <f>'raw data'!I30/1000</f>
        <v>214.44300000000001</v>
      </c>
      <c r="H27">
        <f t="shared" si="0"/>
        <v>0.64654166553604864</v>
      </c>
      <c r="I27">
        <f t="shared" si="1"/>
        <v>0.35345833446395136</v>
      </c>
      <c r="J27">
        <f t="shared" si="2"/>
        <v>0.36337908287076637</v>
      </c>
    </row>
    <row r="28" spans="1:10" x14ac:dyDescent="0.25">
      <c r="A28" s="22">
        <v>1955</v>
      </c>
      <c r="B28" s="16">
        <f>'raw data'!G31</f>
        <v>426.2</v>
      </c>
      <c r="C28" s="16">
        <f>'raw data'!J31/1000</f>
        <v>33.798999999999999</v>
      </c>
      <c r="D28" s="16">
        <f>'raw data'!K31</f>
        <v>31.5</v>
      </c>
      <c r="E28" s="16"/>
      <c r="F28" s="16">
        <f>'raw data'!I31/1000</f>
        <v>230.899</v>
      </c>
      <c r="H28">
        <f t="shared" si="0"/>
        <v>0.63978487175153298</v>
      </c>
      <c r="I28">
        <f t="shared" si="1"/>
        <v>0.36021512824846702</v>
      </c>
      <c r="J28">
        <f t="shared" si="2"/>
        <v>0.36337908287076637</v>
      </c>
    </row>
    <row r="29" spans="1:10" x14ac:dyDescent="0.25">
      <c r="A29">
        <v>1956</v>
      </c>
      <c r="B29" s="16">
        <f>'raw data'!G32</f>
        <v>450.1</v>
      </c>
      <c r="C29" s="16">
        <f>'raw data'!J32/1000</f>
        <v>35.633000000000003</v>
      </c>
      <c r="D29" s="16">
        <f>'raw data'!K32</f>
        <v>34.200000000000003</v>
      </c>
      <c r="E29" s="16"/>
      <c r="F29" s="16">
        <f>'raw data'!I32/1000</f>
        <v>249.64</v>
      </c>
      <c r="H29">
        <f t="shared" si="0"/>
        <v>0.65648610055566203</v>
      </c>
      <c r="I29">
        <f t="shared" si="1"/>
        <v>0.34351389944433797</v>
      </c>
      <c r="J29">
        <f t="shared" si="2"/>
        <v>0.36337908287076637</v>
      </c>
    </row>
    <row r="30" spans="1:10" x14ac:dyDescent="0.25">
      <c r="A30" s="22">
        <v>1957</v>
      </c>
      <c r="B30" s="16">
        <f>'raw data'!G33</f>
        <v>474.9</v>
      </c>
      <c r="C30" s="16">
        <f>'raw data'!J33/1000</f>
        <v>37.497999999999998</v>
      </c>
      <c r="D30" s="16">
        <f>'raw data'!K33</f>
        <v>36.6</v>
      </c>
      <c r="E30" s="16"/>
      <c r="F30" s="16">
        <f>'raw data'!I33/1000</f>
        <v>262.98</v>
      </c>
      <c r="H30">
        <f t="shared" si="0"/>
        <v>0.65613445042689422</v>
      </c>
      <c r="I30">
        <f t="shared" si="1"/>
        <v>0.34386554957310578</v>
      </c>
      <c r="J30">
        <f t="shared" si="2"/>
        <v>0.36337908287076637</v>
      </c>
    </row>
    <row r="31" spans="1:10" x14ac:dyDescent="0.25">
      <c r="A31">
        <v>1958</v>
      </c>
      <c r="B31" s="16">
        <f>'raw data'!G34</f>
        <v>482</v>
      </c>
      <c r="C31" s="16">
        <f>'raw data'!J34/1000</f>
        <v>37.935000000000002</v>
      </c>
      <c r="D31" s="16">
        <f>'raw data'!K34</f>
        <v>37.700000000000003</v>
      </c>
      <c r="E31" s="16"/>
      <c r="F31" s="16">
        <f>'raw data'!I34/1000</f>
        <v>265.11900000000003</v>
      </c>
      <c r="H31">
        <f t="shared" si="0"/>
        <v>0.65241593149016286</v>
      </c>
      <c r="I31">
        <f t="shared" si="1"/>
        <v>0.34758406850983714</v>
      </c>
      <c r="J31">
        <f t="shared" si="2"/>
        <v>0.36337908287076637</v>
      </c>
    </row>
    <row r="32" spans="1:10" x14ac:dyDescent="0.25">
      <c r="A32" s="22">
        <v>1959</v>
      </c>
      <c r="B32" s="16">
        <f>'raw data'!G35</f>
        <v>522.5</v>
      </c>
      <c r="C32" s="16">
        <f>'raw data'!J35/1000</f>
        <v>40.509</v>
      </c>
      <c r="D32" s="16">
        <f>'raw data'!K35</f>
        <v>41.1</v>
      </c>
      <c r="E32" s="16"/>
      <c r="F32" s="16">
        <f>'raw data'!I35/1000</f>
        <v>286.30900000000003</v>
      </c>
      <c r="H32">
        <f t="shared" si="0"/>
        <v>0.64938726351864762</v>
      </c>
      <c r="I32">
        <f t="shared" si="1"/>
        <v>0.35061273648135238</v>
      </c>
      <c r="J32">
        <f t="shared" si="2"/>
        <v>0.36337908287076637</v>
      </c>
    </row>
    <row r="33" spans="1:10" x14ac:dyDescent="0.25">
      <c r="A33">
        <v>1960</v>
      </c>
      <c r="B33" s="16">
        <f>'raw data'!G36</f>
        <v>543.29999999999995</v>
      </c>
      <c r="C33" s="16">
        <f>'raw data'!J36/1000</f>
        <v>40.085000000000001</v>
      </c>
      <c r="D33" s="16">
        <f>'raw data'!K36</f>
        <v>44.5</v>
      </c>
      <c r="E33" s="16">
        <f>'raw data'!L36</f>
        <v>1.1000000000000001</v>
      </c>
      <c r="F33" s="16">
        <f>'raw data'!I36/1000</f>
        <v>301.851</v>
      </c>
      <c r="H33">
        <f t="shared" si="0"/>
        <v>0.65646183791307378</v>
      </c>
      <c r="I33">
        <f t="shared" si="1"/>
        <v>0.34353816208692622</v>
      </c>
      <c r="J33">
        <f t="shared" si="2"/>
        <v>0.36337908287076637</v>
      </c>
    </row>
    <row r="34" spans="1:10" x14ac:dyDescent="0.25">
      <c r="A34" s="22">
        <v>1961</v>
      </c>
      <c r="B34" s="16">
        <f>'raw data'!G37</f>
        <v>563.29999999999995</v>
      </c>
      <c r="C34" s="16">
        <f>'raw data'!J37/1000</f>
        <v>42.206000000000003</v>
      </c>
      <c r="D34" s="16">
        <f>'raw data'!K37</f>
        <v>47</v>
      </c>
      <c r="E34" s="16">
        <f>'raw data'!L37</f>
        <v>2</v>
      </c>
      <c r="F34" s="16">
        <f>'raw data'!I37/1000</f>
        <v>311.08800000000002</v>
      </c>
      <c r="H34">
        <f t="shared" si="0"/>
        <v>0.65341718232113843</v>
      </c>
      <c r="I34">
        <f t="shared" si="1"/>
        <v>0.34658281767886157</v>
      </c>
      <c r="J34">
        <f t="shared" si="2"/>
        <v>0.36337908287076637</v>
      </c>
    </row>
    <row r="35" spans="1:10" x14ac:dyDescent="0.25">
      <c r="A35">
        <v>1962</v>
      </c>
      <c r="B35" s="16">
        <f>'raw data'!G38</f>
        <v>605.1</v>
      </c>
      <c r="C35" s="16">
        <f>'raw data'!J38/1000</f>
        <v>44.162999999999997</v>
      </c>
      <c r="D35" s="16">
        <f>'raw data'!K38</f>
        <v>50.4</v>
      </c>
      <c r="E35" s="16">
        <f>'raw data'!L38</f>
        <v>2.2999999999999998</v>
      </c>
      <c r="F35" s="16">
        <f>'raw data'!I38/1000</f>
        <v>332.91199999999998</v>
      </c>
      <c r="H35">
        <f t="shared" si="0"/>
        <v>0.64915752958542383</v>
      </c>
      <c r="I35">
        <f t="shared" si="1"/>
        <v>0.35084247041457617</v>
      </c>
      <c r="J35">
        <f t="shared" si="2"/>
        <v>0.36337908287076637</v>
      </c>
    </row>
    <row r="36" spans="1:10" x14ac:dyDescent="0.25">
      <c r="A36" s="22">
        <v>1963</v>
      </c>
      <c r="B36" s="16">
        <f>'raw data'!G39</f>
        <v>638.6</v>
      </c>
      <c r="C36" s="16">
        <f>'raw data'!J39/1000</f>
        <v>45.478000000000002</v>
      </c>
      <c r="D36" s="16">
        <f>'raw data'!K39</f>
        <v>53.4</v>
      </c>
      <c r="E36" s="16">
        <f>'raw data'!L39</f>
        <v>2.2000000000000002</v>
      </c>
      <c r="F36" s="16">
        <f>'raw data'!I39/1000</f>
        <v>351.17899999999997</v>
      </c>
      <c r="H36">
        <f t="shared" si="0"/>
        <v>0.64802499252659951</v>
      </c>
      <c r="I36">
        <f t="shared" si="1"/>
        <v>0.35197500747340049</v>
      </c>
      <c r="J36">
        <f t="shared" si="2"/>
        <v>0.36337908287076637</v>
      </c>
    </row>
    <row r="37" spans="1:10" x14ac:dyDescent="0.25">
      <c r="A37">
        <v>1964</v>
      </c>
      <c r="B37" s="16">
        <f>'raw data'!G40</f>
        <v>685.8</v>
      </c>
      <c r="C37" s="16">
        <f>'raw data'!J40/1000</f>
        <v>49.399000000000001</v>
      </c>
      <c r="D37" s="16">
        <f>'raw data'!K40</f>
        <v>57.3</v>
      </c>
      <c r="E37" s="16">
        <f>'raw data'!L40</f>
        <v>2.7</v>
      </c>
      <c r="F37" s="16">
        <f>'raw data'!I40/1000</f>
        <v>376.82100000000003</v>
      </c>
      <c r="H37">
        <f t="shared" ref="H37:H84" si="3">F37/(B37-C37-D37+E37)</f>
        <v>0.64768022055651331</v>
      </c>
      <c r="I37">
        <f t="shared" ref="I37:I85" si="4">1-H37</f>
        <v>0.35231977944348669</v>
      </c>
      <c r="J37">
        <f t="shared" si="2"/>
        <v>0.36337908287076637</v>
      </c>
    </row>
    <row r="38" spans="1:10" x14ac:dyDescent="0.25">
      <c r="A38">
        <f t="shared" ref="A38:A89" si="5">A37+1</f>
        <v>1965</v>
      </c>
      <c r="B38" s="16">
        <f>'raw data'!G41</f>
        <v>743.7</v>
      </c>
      <c r="C38" s="16">
        <f>'raw data'!J41/1000</f>
        <v>52.073999999999998</v>
      </c>
      <c r="D38" s="16">
        <f>'raw data'!K41</f>
        <v>60.7</v>
      </c>
      <c r="E38" s="16">
        <f>'raw data'!L41</f>
        <v>3</v>
      </c>
      <c r="F38" s="16">
        <f>'raw data'!I41/1000</f>
        <v>406.34699999999998</v>
      </c>
      <c r="H38">
        <f t="shared" si="3"/>
        <v>0.64100068462249526</v>
      </c>
      <c r="I38">
        <f t="shared" si="4"/>
        <v>0.35899931537750474</v>
      </c>
      <c r="J38">
        <f t="shared" si="2"/>
        <v>0.36337908287076637</v>
      </c>
    </row>
    <row r="39" spans="1:10" x14ac:dyDescent="0.25">
      <c r="A39">
        <f t="shared" si="5"/>
        <v>1966</v>
      </c>
      <c r="B39" s="16">
        <f>'raw data'!G42</f>
        <v>815</v>
      </c>
      <c r="C39" s="16">
        <f>'raw data'!J42/1000</f>
        <v>55.59</v>
      </c>
      <c r="D39" s="16">
        <f>'raw data'!K42</f>
        <v>63.2</v>
      </c>
      <c r="E39" s="16">
        <f>'raw data'!L42</f>
        <v>3.9</v>
      </c>
      <c r="F39" s="16">
        <f>'raw data'!I42/1000</f>
        <v>450.286</v>
      </c>
      <c r="H39">
        <f t="shared" si="3"/>
        <v>0.64316464555569852</v>
      </c>
      <c r="I39">
        <f t="shared" si="4"/>
        <v>0.35683535444430148</v>
      </c>
      <c r="J39">
        <f t="shared" si="2"/>
        <v>0.36337908287076637</v>
      </c>
    </row>
    <row r="40" spans="1:10" x14ac:dyDescent="0.25">
      <c r="A40">
        <f t="shared" si="5"/>
        <v>1967</v>
      </c>
      <c r="B40" s="16">
        <f>'raw data'!G43</f>
        <v>861.7</v>
      </c>
      <c r="C40" s="16">
        <f>'raw data'!J43/1000</f>
        <v>58.551000000000002</v>
      </c>
      <c r="D40" s="16">
        <f>'raw data'!K43</f>
        <v>67.900000000000006</v>
      </c>
      <c r="E40" s="16">
        <f>'raw data'!L43</f>
        <v>3.8</v>
      </c>
      <c r="F40" s="16">
        <f>'raw data'!I43/1000</f>
        <v>482.94299999999998</v>
      </c>
      <c r="H40">
        <f t="shared" si="3"/>
        <v>0.65346546710705244</v>
      </c>
      <c r="I40">
        <f t="shared" si="4"/>
        <v>0.34653453289294756</v>
      </c>
      <c r="J40">
        <f t="shared" si="2"/>
        <v>0.36337908287076637</v>
      </c>
    </row>
    <row r="41" spans="1:10" x14ac:dyDescent="0.25">
      <c r="A41">
        <f t="shared" si="5"/>
        <v>1968</v>
      </c>
      <c r="B41" s="16">
        <f>'raw data'!G44</f>
        <v>942.5</v>
      </c>
      <c r="C41" s="16">
        <f>'raw data'!J44/1000</f>
        <v>63.015999999999998</v>
      </c>
      <c r="D41" s="16">
        <f>'raw data'!K44</f>
        <v>76.400000000000006</v>
      </c>
      <c r="E41" s="16">
        <f>'raw data'!L44</f>
        <v>4.2</v>
      </c>
      <c r="F41" s="16">
        <f>'raw data'!I44/1000</f>
        <v>532.101</v>
      </c>
      <c r="H41">
        <f t="shared" si="3"/>
        <v>0.65912491762502412</v>
      </c>
      <c r="I41">
        <f t="shared" si="4"/>
        <v>0.34087508237497588</v>
      </c>
      <c r="J41">
        <f t="shared" si="2"/>
        <v>0.36337908287076637</v>
      </c>
    </row>
    <row r="42" spans="1:10" x14ac:dyDescent="0.25">
      <c r="A42">
        <f t="shared" si="5"/>
        <v>1969</v>
      </c>
      <c r="B42" s="16">
        <f>'raw data'!G45</f>
        <v>1019.9</v>
      </c>
      <c r="C42" s="16">
        <f>'raw data'!J45/1000</f>
        <v>64.995000000000005</v>
      </c>
      <c r="D42" s="16">
        <f>'raw data'!K45</f>
        <v>83.9</v>
      </c>
      <c r="E42" s="16">
        <f>'raw data'!L45</f>
        <v>4.5</v>
      </c>
      <c r="F42" s="16">
        <f>'raw data'!I45/1000</f>
        <v>586.01599999999996</v>
      </c>
      <c r="H42">
        <f t="shared" si="3"/>
        <v>0.66934626301391764</v>
      </c>
      <c r="I42">
        <f t="shared" si="4"/>
        <v>0.33065373698608236</v>
      </c>
      <c r="J42">
        <f t="shared" si="2"/>
        <v>0.36337908287076637</v>
      </c>
    </row>
    <row r="43" spans="1:10" x14ac:dyDescent="0.25">
      <c r="A43">
        <f t="shared" si="5"/>
        <v>1970</v>
      </c>
      <c r="B43" s="16">
        <f>'raw data'!G46</f>
        <v>1075.9000000000001</v>
      </c>
      <c r="C43" s="16">
        <f>'raw data'!J46/1000</f>
        <v>65.947000000000003</v>
      </c>
      <c r="D43" s="16">
        <f>'raw data'!K46</f>
        <v>91.4</v>
      </c>
      <c r="E43" s="16">
        <f>'raw data'!L46</f>
        <v>4.8</v>
      </c>
      <c r="F43" s="16">
        <f>'raw data'!I46/1000</f>
        <v>625.11699999999996</v>
      </c>
      <c r="H43">
        <f t="shared" si="3"/>
        <v>0.67700760164314178</v>
      </c>
      <c r="I43">
        <f t="shared" si="4"/>
        <v>0.32299239835685822</v>
      </c>
      <c r="J43">
        <f t="shared" si="2"/>
        <v>0.36337908287076637</v>
      </c>
    </row>
    <row r="44" spans="1:10" x14ac:dyDescent="0.25">
      <c r="A44">
        <f t="shared" si="5"/>
        <v>1971</v>
      </c>
      <c r="B44" s="16">
        <f>'raw data'!G47</f>
        <v>1167.8</v>
      </c>
      <c r="C44" s="16">
        <f>'raw data'!J47/1000</f>
        <v>71.83</v>
      </c>
      <c r="D44" s="16">
        <f>'raw data'!K47</f>
        <v>100.5</v>
      </c>
      <c r="E44" s="16">
        <f>'raw data'!L47</f>
        <v>4.7</v>
      </c>
      <c r="F44" s="16">
        <f>'raw data'!I47/1000</f>
        <v>667.03</v>
      </c>
      <c r="H44">
        <f t="shared" si="3"/>
        <v>0.66691662417389042</v>
      </c>
      <c r="I44">
        <f t="shared" si="4"/>
        <v>0.33308337582610958</v>
      </c>
      <c r="J44">
        <f t="shared" si="2"/>
        <v>0.36337908287076637</v>
      </c>
    </row>
    <row r="45" spans="1:10" x14ac:dyDescent="0.25">
      <c r="A45">
        <f t="shared" si="5"/>
        <v>1972</v>
      </c>
      <c r="B45" s="16">
        <f>'raw data'!G48</f>
        <v>1282.4000000000001</v>
      </c>
      <c r="C45" s="16">
        <f>'raw data'!J48/1000</f>
        <v>78.980999999999995</v>
      </c>
      <c r="D45" s="16">
        <f>'raw data'!K48</f>
        <v>107.9</v>
      </c>
      <c r="E45" s="16">
        <f>'raw data'!L48</f>
        <v>6.6</v>
      </c>
      <c r="F45" s="16">
        <f>'raw data'!I48/1000</f>
        <v>733.64099999999996</v>
      </c>
      <c r="H45">
        <f t="shared" si="3"/>
        <v>0.66566405261137862</v>
      </c>
      <c r="I45">
        <f t="shared" si="4"/>
        <v>0.33433594738862138</v>
      </c>
      <c r="J45">
        <f t="shared" si="2"/>
        <v>0.36337908287076637</v>
      </c>
    </row>
    <row r="46" spans="1:10" x14ac:dyDescent="0.25">
      <c r="A46">
        <f t="shared" si="5"/>
        <v>1973</v>
      </c>
      <c r="B46" s="16">
        <f>'raw data'!G49</f>
        <v>1428.5</v>
      </c>
      <c r="C46" s="16">
        <f>'raw data'!J49/1000</f>
        <v>85.516000000000005</v>
      </c>
      <c r="D46" s="16">
        <f>'raw data'!K49</f>
        <v>117.2</v>
      </c>
      <c r="E46" s="16">
        <f>'raw data'!L49</f>
        <v>5.2</v>
      </c>
      <c r="F46" s="16">
        <f>'raw data'!I49/1000</f>
        <v>815.03899999999999</v>
      </c>
      <c r="H46">
        <f t="shared" si="3"/>
        <v>0.66210365041300301</v>
      </c>
      <c r="I46">
        <f t="shared" si="4"/>
        <v>0.33789634958699699</v>
      </c>
      <c r="J46">
        <f t="shared" si="2"/>
        <v>0.36337908287076637</v>
      </c>
    </row>
    <row r="47" spans="1:10" x14ac:dyDescent="0.25">
      <c r="A47">
        <f t="shared" si="5"/>
        <v>1974</v>
      </c>
      <c r="B47" s="16">
        <f>'raw data'!G50</f>
        <v>1548.8</v>
      </c>
      <c r="C47" s="16">
        <f>'raw data'!J50/1000</f>
        <v>92.822999999999993</v>
      </c>
      <c r="D47" s="16">
        <f>'raw data'!K50</f>
        <v>124.9</v>
      </c>
      <c r="E47" s="16">
        <f>'raw data'!L50</f>
        <v>3.3</v>
      </c>
      <c r="F47" s="16">
        <f>'raw data'!I50/1000</f>
        <v>890.32</v>
      </c>
      <c r="H47">
        <f t="shared" si="3"/>
        <v>0.66721773531768025</v>
      </c>
      <c r="I47">
        <f t="shared" si="4"/>
        <v>0.33278226468231975</v>
      </c>
      <c r="J47">
        <f t="shared" si="2"/>
        <v>0.36337908287076637</v>
      </c>
    </row>
    <row r="48" spans="1:10" x14ac:dyDescent="0.25">
      <c r="A48">
        <f t="shared" si="5"/>
        <v>1975</v>
      </c>
      <c r="B48" s="16">
        <f>'raw data'!G51</f>
        <v>1688.9</v>
      </c>
      <c r="C48" s="16">
        <f>'raw data'!J51/1000</f>
        <v>98.882000000000005</v>
      </c>
      <c r="D48" s="16">
        <f>'raw data'!K51</f>
        <v>135.30000000000001</v>
      </c>
      <c r="E48" s="16">
        <f>'raw data'!L51</f>
        <v>4.5</v>
      </c>
      <c r="F48" s="16">
        <f>'raw data'!I51/1000</f>
        <v>950.17499999999995</v>
      </c>
      <c r="H48">
        <f t="shared" si="3"/>
        <v>0.6511535630728239</v>
      </c>
      <c r="I48">
        <f t="shared" si="4"/>
        <v>0.3488464369271761</v>
      </c>
      <c r="J48">
        <f t="shared" si="2"/>
        <v>0.36337908287076637</v>
      </c>
    </row>
    <row r="49" spans="1:10" x14ac:dyDescent="0.25">
      <c r="A49">
        <f t="shared" si="5"/>
        <v>1976</v>
      </c>
      <c r="B49" s="16">
        <f>'raw data'!G52</f>
        <v>1877.6</v>
      </c>
      <c r="C49" s="16">
        <f>'raw data'!J52/1000</f>
        <v>116.21899999999999</v>
      </c>
      <c r="D49" s="16">
        <f>'raw data'!K52</f>
        <v>146.4</v>
      </c>
      <c r="E49" s="16">
        <f>'raw data'!L52</f>
        <v>5.0999999999999996</v>
      </c>
      <c r="F49" s="16">
        <f>'raw data'!I52/1000</f>
        <v>1051.2339999999999</v>
      </c>
      <c r="H49">
        <f t="shared" si="3"/>
        <v>0.64887743267157638</v>
      </c>
      <c r="I49">
        <f t="shared" si="4"/>
        <v>0.35112256732842362</v>
      </c>
      <c r="J49">
        <f t="shared" si="2"/>
        <v>0.36337908287076637</v>
      </c>
    </row>
    <row r="50" spans="1:10" x14ac:dyDescent="0.25">
      <c r="A50">
        <f t="shared" si="5"/>
        <v>1977</v>
      </c>
      <c r="B50" s="16">
        <f>'raw data'!G53</f>
        <v>2086</v>
      </c>
      <c r="C50" s="16">
        <f>'raw data'!J53/1000</f>
        <v>130.65700000000001</v>
      </c>
      <c r="D50" s="16">
        <f>'raw data'!K53</f>
        <v>159.69999999999999</v>
      </c>
      <c r="E50" s="16">
        <f>'raw data'!L53</f>
        <v>7.1</v>
      </c>
      <c r="F50" s="16">
        <f>'raw data'!I53/1000</f>
        <v>1168.9849999999999</v>
      </c>
      <c r="H50">
        <f t="shared" si="3"/>
        <v>0.6484479484873884</v>
      </c>
      <c r="I50">
        <f t="shared" si="4"/>
        <v>0.3515520515126116</v>
      </c>
      <c r="J50">
        <f t="shared" si="2"/>
        <v>0.36337908287076637</v>
      </c>
    </row>
    <row r="51" spans="1:10" x14ac:dyDescent="0.25">
      <c r="A51">
        <f t="shared" si="5"/>
        <v>1978</v>
      </c>
      <c r="B51" s="16">
        <f>'raw data'!G54</f>
        <v>2356.6</v>
      </c>
      <c r="C51" s="16">
        <f>'raw data'!J54/1000</f>
        <v>148.34</v>
      </c>
      <c r="D51" s="16">
        <f>'raw data'!K54</f>
        <v>170.9</v>
      </c>
      <c r="E51" s="16">
        <f>'raw data'!L54</f>
        <v>8.9</v>
      </c>
      <c r="F51" s="16">
        <f>'raw data'!I54/1000</f>
        <v>1320.2249999999999</v>
      </c>
      <c r="H51">
        <f t="shared" si="3"/>
        <v>0.64518927213550581</v>
      </c>
      <c r="I51">
        <f t="shared" si="4"/>
        <v>0.35481072786449419</v>
      </c>
      <c r="J51">
        <f t="shared" si="2"/>
        <v>0.36337908287076637</v>
      </c>
    </row>
    <row r="52" spans="1:10" x14ac:dyDescent="0.25">
      <c r="A52">
        <f t="shared" si="5"/>
        <v>1979</v>
      </c>
      <c r="B52" s="16">
        <f>'raw data'!G55</f>
        <v>2632.1</v>
      </c>
      <c r="C52" s="16">
        <f>'raw data'!J55/1000</f>
        <v>159.10300000000001</v>
      </c>
      <c r="D52" s="16">
        <f>'raw data'!K55</f>
        <v>180.1</v>
      </c>
      <c r="E52" s="16">
        <f>'raw data'!L55</f>
        <v>8.5</v>
      </c>
      <c r="F52" s="16">
        <f>'raw data'!I55/1000</f>
        <v>1481.0350000000001</v>
      </c>
      <c r="H52">
        <f t="shared" si="3"/>
        <v>0.64353738185980092</v>
      </c>
      <c r="I52">
        <f t="shared" si="4"/>
        <v>0.35646261814019908</v>
      </c>
      <c r="J52">
        <f t="shared" si="2"/>
        <v>0.36337908287076637</v>
      </c>
    </row>
    <row r="53" spans="1:10" x14ac:dyDescent="0.25">
      <c r="A53">
        <f t="shared" si="5"/>
        <v>1980</v>
      </c>
      <c r="B53" s="16">
        <f>'raw data'!G56</f>
        <v>2862.5</v>
      </c>
      <c r="C53" s="16">
        <f>'raw data'!J56/1000</f>
        <v>161.702</v>
      </c>
      <c r="D53" s="16">
        <f>'raw data'!K56</f>
        <v>200.3</v>
      </c>
      <c r="E53" s="16">
        <f>'raw data'!L56</f>
        <v>9.8000000000000007</v>
      </c>
      <c r="F53" s="16">
        <f>'raw data'!I56/1000</f>
        <v>1626.229</v>
      </c>
      <c r="H53">
        <f t="shared" si="3"/>
        <v>0.64782308713945524</v>
      </c>
      <c r="I53">
        <f t="shared" si="4"/>
        <v>0.35217691286054476</v>
      </c>
      <c r="J53">
        <f t="shared" si="2"/>
        <v>0.36337908287076637</v>
      </c>
    </row>
    <row r="54" spans="1:10" x14ac:dyDescent="0.25">
      <c r="A54">
        <f t="shared" si="5"/>
        <v>1981</v>
      </c>
      <c r="B54" s="16">
        <f>'raw data'!G57</f>
        <v>3211</v>
      </c>
      <c r="C54" s="16">
        <f>'raw data'!J57/1000</f>
        <v>157.20400000000001</v>
      </c>
      <c r="D54" s="16">
        <f>'raw data'!K57</f>
        <v>235.6</v>
      </c>
      <c r="E54" s="16">
        <f>'raw data'!L57</f>
        <v>11.5</v>
      </c>
      <c r="F54" s="16">
        <f>'raw data'!I57/1000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0.36337908287076637</v>
      </c>
    </row>
    <row r="55" spans="1:10" x14ac:dyDescent="0.25">
      <c r="A55">
        <f t="shared" si="5"/>
        <v>1982</v>
      </c>
      <c r="B55" s="16">
        <f>'raw data'!G58</f>
        <v>3345</v>
      </c>
      <c r="C55" s="16">
        <f>'raw data'!J58/1000</f>
        <v>154.37</v>
      </c>
      <c r="D55" s="16">
        <f>'raw data'!K58</f>
        <v>240.9</v>
      </c>
      <c r="E55" s="16">
        <f>'raw data'!L58</f>
        <v>15</v>
      </c>
      <c r="F55" s="16">
        <f>'raw data'!I58/1000</f>
        <v>1894.319</v>
      </c>
      <c r="H55">
        <f t="shared" si="3"/>
        <v>0.63895160773493709</v>
      </c>
      <c r="I55">
        <f t="shared" si="4"/>
        <v>0.36104839226506291</v>
      </c>
      <c r="J55">
        <f t="shared" si="2"/>
        <v>0.36337908287076637</v>
      </c>
    </row>
    <row r="56" spans="1:10" x14ac:dyDescent="0.25">
      <c r="A56">
        <f t="shared" si="5"/>
        <v>1983</v>
      </c>
      <c r="B56" s="16">
        <f>'raw data'!G59</f>
        <v>3638.1</v>
      </c>
      <c r="C56" s="16">
        <f>'raw data'!J59/1000</f>
        <v>167.79599999999999</v>
      </c>
      <c r="D56" s="16">
        <f>'raw data'!K59</f>
        <v>263.3</v>
      </c>
      <c r="E56" s="16">
        <f>'raw data'!L59</f>
        <v>21.3</v>
      </c>
      <c r="F56" s="16">
        <f>'raw data'!I59/1000</f>
        <v>2013.9069999999999</v>
      </c>
      <c r="H56">
        <f t="shared" si="3"/>
        <v>0.62382817727202888</v>
      </c>
      <c r="I56">
        <f t="shared" si="4"/>
        <v>0.37617182272797112</v>
      </c>
      <c r="J56">
        <f t="shared" si="2"/>
        <v>0.36337908287076637</v>
      </c>
    </row>
    <row r="57" spans="1:10" x14ac:dyDescent="0.25">
      <c r="A57">
        <f t="shared" si="5"/>
        <v>1984</v>
      </c>
      <c r="B57" s="16">
        <f>'raw data'!G60</f>
        <v>4040.7</v>
      </c>
      <c r="C57" s="16">
        <f>'raw data'!J60/1000</f>
        <v>185.279</v>
      </c>
      <c r="D57" s="16">
        <f>'raw data'!K60</f>
        <v>289.8</v>
      </c>
      <c r="E57" s="16">
        <f>'raw data'!L60</f>
        <v>21.1</v>
      </c>
      <c r="F57" s="16">
        <f>'raw data'!I60/1000</f>
        <v>2217.404</v>
      </c>
      <c r="H57">
        <f t="shared" si="3"/>
        <v>0.61822595066636077</v>
      </c>
      <c r="I57">
        <f t="shared" si="4"/>
        <v>0.38177404933363923</v>
      </c>
      <c r="J57">
        <f t="shared" si="2"/>
        <v>0.36337908287076637</v>
      </c>
    </row>
    <row r="58" spans="1:10" x14ac:dyDescent="0.25">
      <c r="A58">
        <f t="shared" si="5"/>
        <v>1985</v>
      </c>
      <c r="B58" s="16">
        <f>'raw data'!G61</f>
        <v>4346.7</v>
      </c>
      <c r="C58" s="16">
        <f>'raw data'!J61/1000</f>
        <v>189.1</v>
      </c>
      <c r="D58" s="16">
        <f>'raw data'!K61</f>
        <v>308.10000000000002</v>
      </c>
      <c r="E58" s="16">
        <f>'raw data'!L61</f>
        <v>21.4</v>
      </c>
      <c r="F58" s="16">
        <f>'raw data'!I61/1000</f>
        <v>2388.9650000000001</v>
      </c>
      <c r="H58">
        <f t="shared" si="3"/>
        <v>0.61716009196827626</v>
      </c>
      <c r="I58">
        <f t="shared" si="4"/>
        <v>0.38283990803172374</v>
      </c>
      <c r="J58">
        <f t="shared" si="2"/>
        <v>0.36337908287076637</v>
      </c>
    </row>
    <row r="59" spans="1:10" x14ac:dyDescent="0.25">
      <c r="A59">
        <f t="shared" si="5"/>
        <v>1986</v>
      </c>
      <c r="B59" s="16">
        <f>'raw data'!G62</f>
        <v>4590.2</v>
      </c>
      <c r="C59" s="16">
        <f>'raw data'!J62/1000</f>
        <v>197.92699999999999</v>
      </c>
      <c r="D59" s="16">
        <f>'raw data'!K62</f>
        <v>323.39999999999998</v>
      </c>
      <c r="E59" s="16">
        <f>'raw data'!L62</f>
        <v>24.9</v>
      </c>
      <c r="F59" s="16">
        <f>'raw data'!I62/1000</f>
        <v>2543.8440000000001</v>
      </c>
      <c r="H59">
        <f t="shared" si="3"/>
        <v>0.62139351644558694</v>
      </c>
      <c r="I59">
        <f t="shared" si="4"/>
        <v>0.37860648355441306</v>
      </c>
      <c r="J59">
        <f t="shared" si="2"/>
        <v>0.36337908287076637</v>
      </c>
    </row>
    <row r="60" spans="1:10" x14ac:dyDescent="0.25">
      <c r="A60">
        <f t="shared" si="5"/>
        <v>1987</v>
      </c>
      <c r="B60" s="16">
        <f>'raw data'!G63</f>
        <v>4870.2</v>
      </c>
      <c r="C60" s="16">
        <f>'raw data'!J63/1000</f>
        <v>228.07499999999999</v>
      </c>
      <c r="D60" s="16">
        <f>'raw data'!K63</f>
        <v>347.5</v>
      </c>
      <c r="E60" s="16">
        <f>'raw data'!L63</f>
        <v>30.3</v>
      </c>
      <c r="F60" s="16">
        <f>'raw data'!I63/1000</f>
        <v>2724.31</v>
      </c>
      <c r="H60">
        <f t="shared" si="3"/>
        <v>0.62990918917669092</v>
      </c>
      <c r="I60">
        <f t="shared" si="4"/>
        <v>0.37009081082330908</v>
      </c>
      <c r="J60">
        <f t="shared" si="2"/>
        <v>0.36337908287076637</v>
      </c>
    </row>
    <row r="61" spans="1:10" x14ac:dyDescent="0.25">
      <c r="A61">
        <f t="shared" si="5"/>
        <v>1988</v>
      </c>
      <c r="B61" s="16">
        <f>'raw data'!G64</f>
        <v>5252.6</v>
      </c>
      <c r="C61" s="16">
        <f>'raw data'!J64/1000</f>
        <v>270.40600000000001</v>
      </c>
      <c r="D61" s="16">
        <f>'raw data'!K64</f>
        <v>374.5</v>
      </c>
      <c r="E61" s="16">
        <f>'raw data'!L64</f>
        <v>29.5</v>
      </c>
      <c r="F61" s="16">
        <f>'raw data'!I64/1000</f>
        <v>2950.04</v>
      </c>
      <c r="H61">
        <f t="shared" si="3"/>
        <v>0.63616920059846527</v>
      </c>
      <c r="I61">
        <f t="shared" si="4"/>
        <v>0.36383079940153473</v>
      </c>
      <c r="J61">
        <f t="shared" si="2"/>
        <v>0.36337908287076637</v>
      </c>
    </row>
    <row r="62" spans="1:10" x14ac:dyDescent="0.25">
      <c r="A62">
        <f t="shared" si="5"/>
        <v>1989</v>
      </c>
      <c r="B62" s="16">
        <f>'raw data'!G65</f>
        <v>5657.7</v>
      </c>
      <c r="C62" s="16">
        <f>'raw data'!J65/1000</f>
        <v>280.22199999999998</v>
      </c>
      <c r="D62" s="16">
        <f>'raw data'!K65</f>
        <v>398.9</v>
      </c>
      <c r="E62" s="16">
        <f>'raw data'!L65</f>
        <v>27.4</v>
      </c>
      <c r="F62" s="16">
        <f>'raw data'!I65/1000</f>
        <v>3142.5659999999998</v>
      </c>
      <c r="H62">
        <f t="shared" si="3"/>
        <v>0.62776264697927153</v>
      </c>
      <c r="I62">
        <f t="shared" si="4"/>
        <v>0.37223735302072847</v>
      </c>
      <c r="J62">
        <f t="shared" si="2"/>
        <v>0.36337908287076637</v>
      </c>
    </row>
    <row r="63" spans="1:10" x14ac:dyDescent="0.25">
      <c r="A63">
        <f t="shared" si="5"/>
        <v>1990</v>
      </c>
      <c r="B63" s="16">
        <f>'raw data'!G66</f>
        <v>5979.6</v>
      </c>
      <c r="C63" s="16">
        <f>'raw data'!J66/1000</f>
        <v>303.745</v>
      </c>
      <c r="D63" s="16">
        <f>'raw data'!K66</f>
        <v>425</v>
      </c>
      <c r="E63" s="16">
        <f>'raw data'!L66</f>
        <v>27</v>
      </c>
      <c r="F63" s="16">
        <f>'raw data'!I66/1000</f>
        <v>3342.67</v>
      </c>
      <c r="H63">
        <f t="shared" si="3"/>
        <v>0.63333873325432388</v>
      </c>
      <c r="I63">
        <f t="shared" si="4"/>
        <v>0.36666126674567612</v>
      </c>
      <c r="J63">
        <f t="shared" si="2"/>
        <v>0.36337908287076637</v>
      </c>
    </row>
    <row r="64" spans="1:10" x14ac:dyDescent="0.25">
      <c r="A64">
        <f t="shared" si="5"/>
        <v>1991</v>
      </c>
      <c r="B64" s="16">
        <f>'raw data'!G67</f>
        <v>6174</v>
      </c>
      <c r="C64" s="16">
        <f>'raw data'!J67/1000</f>
        <v>313.01799999999997</v>
      </c>
      <c r="D64" s="16">
        <f>'raw data'!K67</f>
        <v>457.1</v>
      </c>
      <c r="E64" s="16">
        <f>'raw data'!L67</f>
        <v>27.5</v>
      </c>
      <c r="F64" s="16">
        <f>'raw data'!I67/1000</f>
        <v>3451.998</v>
      </c>
      <c r="H64">
        <f t="shared" si="3"/>
        <v>0.63556531284302964</v>
      </c>
      <c r="I64">
        <f t="shared" si="4"/>
        <v>0.36443468715697036</v>
      </c>
      <c r="J64">
        <f t="shared" si="2"/>
        <v>0.36337908287076637</v>
      </c>
    </row>
    <row r="65" spans="1:10" x14ac:dyDescent="0.25">
      <c r="A65">
        <f t="shared" si="5"/>
        <v>1992</v>
      </c>
      <c r="B65" s="16">
        <f>'raw data'!G68</f>
        <v>6539.3</v>
      </c>
      <c r="C65" s="16">
        <f>'raw data'!J68/1000</f>
        <v>349.74099999999999</v>
      </c>
      <c r="D65" s="16">
        <f>'raw data'!K68</f>
        <v>483.4</v>
      </c>
      <c r="E65" s="16">
        <f>'raw data'!L68</f>
        <v>30.1</v>
      </c>
      <c r="F65" s="16">
        <f>'raw data'!I68/1000</f>
        <v>3671.1320000000001</v>
      </c>
      <c r="H65">
        <f t="shared" si="3"/>
        <v>0.63998714144532165</v>
      </c>
      <c r="I65">
        <f t="shared" si="4"/>
        <v>0.36001285855467835</v>
      </c>
      <c r="J65">
        <f t="shared" si="2"/>
        <v>0.36337908287076637</v>
      </c>
    </row>
    <row r="66" spans="1:10" x14ac:dyDescent="0.25">
      <c r="A66">
        <f t="shared" si="5"/>
        <v>1993</v>
      </c>
      <c r="B66" s="16">
        <f>'raw data'!G69</f>
        <v>6878.7</v>
      </c>
      <c r="C66" s="16">
        <f>'raw data'!J69/1000</f>
        <v>381.32400000000001</v>
      </c>
      <c r="D66" s="16">
        <f>'raw data'!K69</f>
        <v>503.1</v>
      </c>
      <c r="E66" s="16">
        <f>'raw data'!L69</f>
        <v>36.700000000000003</v>
      </c>
      <c r="F66" s="16">
        <f>'raw data'!I69/1000</f>
        <v>3820.6709999999998</v>
      </c>
      <c r="H66">
        <f t="shared" si="3"/>
        <v>0.63350790983084659</v>
      </c>
      <c r="I66">
        <f t="shared" si="4"/>
        <v>0.36649209016915341</v>
      </c>
      <c r="J66">
        <f t="shared" si="2"/>
        <v>0.36337908287076637</v>
      </c>
    </row>
    <row r="67" spans="1:10" x14ac:dyDescent="0.25">
      <c r="A67">
        <f t="shared" si="5"/>
        <v>1994</v>
      </c>
      <c r="B67" s="16">
        <f>'raw data'!G70</f>
        <v>7308.8</v>
      </c>
      <c r="C67" s="16">
        <f>'raw data'!J70/1000</f>
        <v>411.70499999999998</v>
      </c>
      <c r="D67" s="16">
        <f>'raw data'!K70</f>
        <v>545.20000000000005</v>
      </c>
      <c r="E67" s="16">
        <f>'raw data'!L70</f>
        <v>32.5</v>
      </c>
      <c r="F67" s="16">
        <f>'raw data'!I70/1000</f>
        <v>4010.1289999999999</v>
      </c>
      <c r="H67">
        <f t="shared" si="3"/>
        <v>0.62811417526641122</v>
      </c>
      <c r="I67">
        <f t="shared" si="4"/>
        <v>0.37188582473358878</v>
      </c>
      <c r="J67">
        <f t="shared" ref="J67:J86" si="6">I$1</f>
        <v>0.36337908287076637</v>
      </c>
    </row>
    <row r="68" spans="1:10" x14ac:dyDescent="0.25">
      <c r="A68">
        <f t="shared" si="5"/>
        <v>1995</v>
      </c>
      <c r="B68" s="16">
        <f>'raw data'!G71</f>
        <v>7664.1</v>
      </c>
      <c r="C68" s="16">
        <f>'raw data'!J71/1000</f>
        <v>449.54599999999999</v>
      </c>
      <c r="D68" s="16">
        <f>'raw data'!K71</f>
        <v>557.9</v>
      </c>
      <c r="E68" s="16">
        <f>'raw data'!L71</f>
        <v>34.799999999999997</v>
      </c>
      <c r="F68" s="16">
        <f>'raw data'!I71/1000</f>
        <v>4202.6490000000003</v>
      </c>
      <c r="H68">
        <f t="shared" si="3"/>
        <v>0.62806215211223149</v>
      </c>
      <c r="I68">
        <f t="shared" si="4"/>
        <v>0.37193784788776851</v>
      </c>
      <c r="J68">
        <f t="shared" si="6"/>
        <v>0.36337908287076637</v>
      </c>
    </row>
    <row r="69" spans="1:10" x14ac:dyDescent="0.25">
      <c r="A69">
        <f t="shared" si="5"/>
        <v>1996</v>
      </c>
      <c r="B69" s="16">
        <f>'raw data'!G72</f>
        <v>8100.2</v>
      </c>
      <c r="C69" s="16">
        <f>'raw data'!J72/1000</f>
        <v>490.46</v>
      </c>
      <c r="D69" s="16">
        <f>'raw data'!K72</f>
        <v>580.79999999999995</v>
      </c>
      <c r="E69" s="16">
        <f>'raw data'!L72</f>
        <v>35.200000000000003</v>
      </c>
      <c r="F69" s="16">
        <f>'raw data'!I72/1000</f>
        <v>4422.1099999999997</v>
      </c>
      <c r="H69">
        <f t="shared" si="3"/>
        <v>0.62599410543958645</v>
      </c>
      <c r="I69">
        <f t="shared" si="4"/>
        <v>0.37400589456041355</v>
      </c>
      <c r="J69">
        <f t="shared" si="6"/>
        <v>0.36337908287076637</v>
      </c>
    </row>
    <row r="70" spans="1:10" x14ac:dyDescent="0.25">
      <c r="A70">
        <f t="shared" si="5"/>
        <v>1997</v>
      </c>
      <c r="B70" s="16">
        <f>'raw data'!G73</f>
        <v>8608.5</v>
      </c>
      <c r="C70" s="16">
        <f>'raw data'!J73/1000</f>
        <v>525.99199999999996</v>
      </c>
      <c r="D70" s="16">
        <f>'raw data'!K73</f>
        <v>611.6</v>
      </c>
      <c r="E70" s="16">
        <f>'raw data'!L73</f>
        <v>33.799999999999997</v>
      </c>
      <c r="F70" s="16">
        <f>'raw data'!I73/1000</f>
        <v>4714.6930000000002</v>
      </c>
      <c r="H70">
        <f t="shared" si="3"/>
        <v>0.62823137156035924</v>
      </c>
      <c r="I70">
        <f t="shared" si="4"/>
        <v>0.37176862843964076</v>
      </c>
      <c r="J70">
        <f t="shared" si="6"/>
        <v>0.36337908287076637</v>
      </c>
    </row>
    <row r="71" spans="1:10" x14ac:dyDescent="0.25">
      <c r="A71">
        <f t="shared" si="5"/>
        <v>1998</v>
      </c>
      <c r="B71" s="16">
        <f>'raw data'!G74</f>
        <v>9089.2000000000007</v>
      </c>
      <c r="C71" s="16">
        <f>'raw data'!J74/1000</f>
        <v>579.47400000000005</v>
      </c>
      <c r="D71" s="16">
        <f>'raw data'!K74</f>
        <v>639.5</v>
      </c>
      <c r="E71" s="16">
        <f>'raw data'!L74</f>
        <v>36.4</v>
      </c>
      <c r="F71" s="16">
        <f>'raw data'!I74/1000</f>
        <v>5077.8230000000003</v>
      </c>
      <c r="H71">
        <f t="shared" si="3"/>
        <v>0.642223750054701</v>
      </c>
      <c r="I71">
        <f t="shared" si="4"/>
        <v>0.357776249945299</v>
      </c>
      <c r="J71">
        <f t="shared" si="6"/>
        <v>0.36337908287076637</v>
      </c>
    </row>
    <row r="72" spans="1:10" x14ac:dyDescent="0.25">
      <c r="A72">
        <f t="shared" si="5"/>
        <v>1999</v>
      </c>
      <c r="B72" s="16">
        <f>'raw data'!G75</f>
        <v>9660.6</v>
      </c>
      <c r="C72" s="16">
        <f>'raw data'!J75/1000</f>
        <v>627.67100000000005</v>
      </c>
      <c r="D72" s="16">
        <f>'raw data'!K75</f>
        <v>673.6</v>
      </c>
      <c r="E72" s="16">
        <f>'raw data'!L75</f>
        <v>45.2</v>
      </c>
      <c r="F72" s="16">
        <f>'raw data'!I75/1000</f>
        <v>5410.3090000000002</v>
      </c>
      <c r="H72">
        <f t="shared" si="3"/>
        <v>0.64373732305522413</v>
      </c>
      <c r="I72">
        <f t="shared" si="4"/>
        <v>0.35626267694477587</v>
      </c>
      <c r="J72">
        <f t="shared" si="6"/>
        <v>0.36337908287076637</v>
      </c>
    </row>
    <row r="73" spans="1:10" x14ac:dyDescent="0.25">
      <c r="A73">
        <f t="shared" si="5"/>
        <v>2000</v>
      </c>
      <c r="B73" s="16">
        <f>'raw data'!G76</f>
        <v>10284.799999999999</v>
      </c>
      <c r="C73" s="16">
        <f>'raw data'!J76/1000</f>
        <v>674.04499999999996</v>
      </c>
      <c r="D73" s="16">
        <f>'raw data'!K76</f>
        <v>708.6</v>
      </c>
      <c r="E73" s="16">
        <f>'raw data'!L76</f>
        <v>45.8</v>
      </c>
      <c r="F73" s="16">
        <f>'raw data'!I76/1000</f>
        <v>5856.5810000000001</v>
      </c>
      <c r="H73">
        <f t="shared" si="3"/>
        <v>0.65451614363281907</v>
      </c>
      <c r="I73">
        <f t="shared" si="4"/>
        <v>0.34548385636718093</v>
      </c>
      <c r="J73">
        <f t="shared" si="6"/>
        <v>0.36337908287076637</v>
      </c>
    </row>
    <row r="74" spans="1:10" x14ac:dyDescent="0.25">
      <c r="A74">
        <f t="shared" si="5"/>
        <v>2001</v>
      </c>
      <c r="B74" s="16">
        <f>'raw data'!G77</f>
        <v>10621.8</v>
      </c>
      <c r="C74" s="16">
        <f>'raw data'!J77/1000</f>
        <v>730.35799999999995</v>
      </c>
      <c r="D74" s="16">
        <f>'raw data'!K77</f>
        <v>727.7</v>
      </c>
      <c r="E74" s="16">
        <f>'raw data'!L77</f>
        <v>58.7</v>
      </c>
      <c r="F74" s="16">
        <f>'raw data'!I77/1000</f>
        <v>6046.5460000000003</v>
      </c>
      <c r="H74">
        <f t="shared" si="3"/>
        <v>0.65563394163931865</v>
      </c>
      <c r="I74">
        <f t="shared" si="4"/>
        <v>0.34436605836068135</v>
      </c>
      <c r="J74">
        <f t="shared" si="6"/>
        <v>0.36337908287076637</v>
      </c>
    </row>
    <row r="75" spans="1:10" x14ac:dyDescent="0.25">
      <c r="A75">
        <f t="shared" si="5"/>
        <v>2002</v>
      </c>
      <c r="B75" s="16">
        <f>'raw data'!G78</f>
        <v>10977.5</v>
      </c>
      <c r="C75" s="16">
        <f>'raw data'!J78/1000</f>
        <v>763.01099999999997</v>
      </c>
      <c r="D75" s="16">
        <f>'raw data'!K78</f>
        <v>762.6</v>
      </c>
      <c r="E75" s="16">
        <f>'raw data'!L78</f>
        <v>41.4</v>
      </c>
      <c r="F75" s="16">
        <f>'raw data'!I78/1000</f>
        <v>6141.9110000000001</v>
      </c>
      <c r="H75">
        <f t="shared" si="3"/>
        <v>0.64697398341080747</v>
      </c>
      <c r="I75">
        <f t="shared" si="4"/>
        <v>0.35302601658919253</v>
      </c>
      <c r="J75">
        <f t="shared" si="6"/>
        <v>0.36337908287076637</v>
      </c>
    </row>
    <row r="76" spans="1:10" x14ac:dyDescent="0.25">
      <c r="A76">
        <f t="shared" si="5"/>
        <v>2003</v>
      </c>
      <c r="B76" s="16">
        <f>'raw data'!G79</f>
        <v>11510.7</v>
      </c>
      <c r="C76" s="16">
        <f>'raw data'!J79/1000</f>
        <v>768.89700000000005</v>
      </c>
      <c r="D76" s="16">
        <f>'raw data'!K79</f>
        <v>808</v>
      </c>
      <c r="E76" s="16">
        <f>'raw data'!L79</f>
        <v>49.1</v>
      </c>
      <c r="F76" s="16">
        <f>'raw data'!I79/1000</f>
        <v>6364.4629999999997</v>
      </c>
      <c r="H76">
        <f t="shared" si="3"/>
        <v>0.63753629580493765</v>
      </c>
      <c r="I76">
        <f t="shared" si="4"/>
        <v>0.36246370419506235</v>
      </c>
      <c r="J76">
        <f t="shared" si="6"/>
        <v>0.36337908287076637</v>
      </c>
    </row>
    <row r="77" spans="1:10" x14ac:dyDescent="0.25">
      <c r="A77">
        <f t="shared" si="5"/>
        <v>2004</v>
      </c>
      <c r="B77" s="16">
        <f>'raw data'!G80</f>
        <v>12274.9</v>
      </c>
      <c r="C77" s="16">
        <f>'raw data'!J80/1000</f>
        <v>816.08699999999999</v>
      </c>
      <c r="D77" s="16">
        <f>'raw data'!K80</f>
        <v>863.9</v>
      </c>
      <c r="E77" s="16">
        <f>'raw data'!L80</f>
        <v>46.4</v>
      </c>
      <c r="F77" s="16">
        <f>'raw data'!I80/1000</f>
        <v>6739.5339999999997</v>
      </c>
      <c r="H77">
        <f t="shared" si="3"/>
        <v>0.63333669444738627</v>
      </c>
      <c r="I77">
        <f t="shared" si="4"/>
        <v>0.36666330555261373</v>
      </c>
      <c r="J77">
        <f t="shared" si="6"/>
        <v>0.36337908287076637</v>
      </c>
    </row>
    <row r="78" spans="1:10" x14ac:dyDescent="0.25">
      <c r="A78">
        <f t="shared" si="5"/>
        <v>2005</v>
      </c>
      <c r="B78" s="16">
        <f>'raw data'!G81</f>
        <v>13093.7</v>
      </c>
      <c r="C78" s="16">
        <f>'raw data'!J81/1000</f>
        <v>870.96600000000001</v>
      </c>
      <c r="D78" s="16">
        <f>'raw data'!K81</f>
        <v>934.5</v>
      </c>
      <c r="E78" s="16">
        <f>'raw data'!L81</f>
        <v>60.9</v>
      </c>
      <c r="F78" s="16">
        <f>'raw data'!I81/1000</f>
        <v>7086.8010000000004</v>
      </c>
      <c r="H78">
        <f t="shared" si="3"/>
        <v>0.62443539744970855</v>
      </c>
      <c r="I78">
        <f t="shared" si="4"/>
        <v>0.37556460255029145</v>
      </c>
      <c r="J78">
        <f t="shared" si="6"/>
        <v>0.36337908287076637</v>
      </c>
    </row>
    <row r="79" spans="1:10" x14ac:dyDescent="0.25">
      <c r="A79">
        <f t="shared" si="5"/>
        <v>2006</v>
      </c>
      <c r="B79" s="16">
        <f>'raw data'!G82</f>
        <v>13855.9</v>
      </c>
      <c r="C79" s="16">
        <f>'raw data'!J82/1000</f>
        <v>947.803</v>
      </c>
      <c r="D79" s="16">
        <f>'raw data'!K82</f>
        <v>991.9</v>
      </c>
      <c r="E79" s="16">
        <f>'raw data'!L82</f>
        <v>51.5</v>
      </c>
      <c r="F79" s="16">
        <f>'raw data'!I82/1000</f>
        <v>7502.3370000000004</v>
      </c>
      <c r="H79">
        <f t="shared" si="3"/>
        <v>0.62688226481669784</v>
      </c>
      <c r="I79">
        <f t="shared" si="4"/>
        <v>0.37311773518330216</v>
      </c>
      <c r="J79">
        <f t="shared" si="6"/>
        <v>0.36337908287076637</v>
      </c>
    </row>
    <row r="80" spans="1:10" x14ac:dyDescent="0.25">
      <c r="A80">
        <f t="shared" si="5"/>
        <v>2007</v>
      </c>
      <c r="B80" s="16">
        <f>'raw data'!G83</f>
        <v>14477.6</v>
      </c>
      <c r="C80" s="16">
        <f>'raw data'!J83/1000</f>
        <v>865.50800000000004</v>
      </c>
      <c r="D80" s="16">
        <f>'raw data'!K83</f>
        <v>1034.5999999999999</v>
      </c>
      <c r="E80" s="16">
        <f>'raw data'!L83</f>
        <v>54.6</v>
      </c>
      <c r="F80" s="16">
        <f>'raw data'!I83/1000</f>
        <v>7898.2610000000004</v>
      </c>
      <c r="H80">
        <f t="shared" si="3"/>
        <v>0.62525360011627529</v>
      </c>
      <c r="I80">
        <f t="shared" si="4"/>
        <v>0.37474639988372471</v>
      </c>
      <c r="J80">
        <f t="shared" si="6"/>
        <v>0.36337908287076637</v>
      </c>
    </row>
    <row r="81" spans="1:10" x14ac:dyDescent="0.25">
      <c r="A81">
        <f t="shared" si="5"/>
        <v>2008</v>
      </c>
      <c r="B81" s="16">
        <f>'raw data'!G84</f>
        <v>14718.6</v>
      </c>
      <c r="C81" s="16">
        <f>'raw data'!J84/1000</f>
        <v>838.50300000000004</v>
      </c>
      <c r="D81" s="16">
        <f>'raw data'!K84</f>
        <v>1041.9000000000001</v>
      </c>
      <c r="E81" s="16">
        <f>'raw data'!L84</f>
        <v>52.6</v>
      </c>
      <c r="F81" s="16">
        <f>'raw data'!I84/1000</f>
        <v>8078.2560000000003</v>
      </c>
      <c r="H81">
        <f t="shared" si="3"/>
        <v>0.62666846743455817</v>
      </c>
      <c r="I81">
        <f t="shared" si="4"/>
        <v>0.37333153256544183</v>
      </c>
      <c r="J81">
        <f t="shared" si="6"/>
        <v>0.36337908287076637</v>
      </c>
    </row>
    <row r="82" spans="1:10" x14ac:dyDescent="0.25">
      <c r="A82">
        <f t="shared" si="5"/>
        <v>2009</v>
      </c>
      <c r="B82" s="16">
        <f>'raw data'!G85</f>
        <v>14418.7</v>
      </c>
      <c r="C82" s="16">
        <f>'raw data'!J85/1000</f>
        <v>796.82500000000005</v>
      </c>
      <c r="D82" s="16">
        <f>'raw data'!K85</f>
        <v>1026.0999999999999</v>
      </c>
      <c r="E82" s="16">
        <f>'raw data'!L85</f>
        <v>58.3</v>
      </c>
      <c r="F82" s="16">
        <f>'raw data'!I85/1000</f>
        <v>7786.973</v>
      </c>
      <c r="H82">
        <f t="shared" si="3"/>
        <v>0.61537275541673342</v>
      </c>
      <c r="I82">
        <f t="shared" si="4"/>
        <v>0.38462724458326658</v>
      </c>
      <c r="J82">
        <f t="shared" si="6"/>
        <v>0.36337908287076637</v>
      </c>
    </row>
    <row r="83" spans="1:10" x14ac:dyDescent="0.25">
      <c r="A83">
        <f t="shared" si="5"/>
        <v>2010</v>
      </c>
      <c r="B83" s="16">
        <f>'raw data'!G86</f>
        <v>14964.4</v>
      </c>
      <c r="C83" s="16">
        <f>'raw data'!J86/1000</f>
        <v>842.899</v>
      </c>
      <c r="D83" s="16">
        <f>'raw data'!K86</f>
        <v>1057.0999999999999</v>
      </c>
      <c r="E83" s="16">
        <f>'raw data'!L86</f>
        <v>55.9</v>
      </c>
      <c r="F83" s="16">
        <f>'raw data'!I86/1000</f>
        <v>7961.4480000000003</v>
      </c>
      <c r="H83">
        <f t="shared" si="3"/>
        <v>0.60680376159053062</v>
      </c>
      <c r="I83">
        <f t="shared" si="4"/>
        <v>0.39319623840946938</v>
      </c>
      <c r="J83">
        <f t="shared" si="6"/>
        <v>0.36337908287076637</v>
      </c>
    </row>
    <row r="84" spans="1:10" x14ac:dyDescent="0.25">
      <c r="A84">
        <f t="shared" si="5"/>
        <v>2011</v>
      </c>
      <c r="B84" s="16">
        <f>'raw data'!G87</f>
        <v>15517.9</v>
      </c>
      <c r="C84" s="16">
        <f>'raw data'!J87/1000</f>
        <v>885.726</v>
      </c>
      <c r="D84" s="16">
        <f>'raw data'!K87</f>
        <v>1102.5999999999999</v>
      </c>
      <c r="E84" s="16">
        <f>'raw data'!L87</f>
        <v>60.1</v>
      </c>
      <c r="F84" s="16">
        <f>'raw data'!I87/1000</f>
        <v>8269.0300000000007</v>
      </c>
      <c r="H84">
        <f t="shared" si="3"/>
        <v>0.60847890832407026</v>
      </c>
      <c r="I84">
        <f t="shared" si="4"/>
        <v>0.39152109167592974</v>
      </c>
      <c r="J84">
        <f t="shared" si="6"/>
        <v>0.36337908287076637</v>
      </c>
    </row>
    <row r="85" spans="1:10" x14ac:dyDescent="0.25">
      <c r="A85">
        <f>A84+1</f>
        <v>2012</v>
      </c>
      <c r="B85" s="16">
        <f>'raw data'!G88</f>
        <v>16155.3</v>
      </c>
      <c r="C85" s="16">
        <f>'raw data'!J88/1000</f>
        <v>1024.299</v>
      </c>
      <c r="D85" s="16">
        <f>'raw data'!K88</f>
        <v>1132.0999999999999</v>
      </c>
      <c r="E85" s="16">
        <f>'raw data'!L88</f>
        <v>58</v>
      </c>
      <c r="F85" s="16">
        <f>'raw data'!I88/1000</f>
        <v>8609.8979999999992</v>
      </c>
      <c r="H85">
        <f>F85/(B85-C85-D85+E85)</f>
        <v>0.61250328219569872</v>
      </c>
      <c r="I85">
        <f t="shared" si="4"/>
        <v>0.38749671780430128</v>
      </c>
      <c r="J85">
        <f t="shared" si="6"/>
        <v>0.36337908287076637</v>
      </c>
    </row>
    <row r="86" spans="1:10" x14ac:dyDescent="0.25">
      <c r="A86">
        <f t="shared" si="5"/>
        <v>2013</v>
      </c>
      <c r="B86" s="16">
        <f>'raw data'!G89</f>
        <v>16691.5</v>
      </c>
      <c r="C86" s="16">
        <f>'raw data'!J89/1000</f>
        <v>1011.691</v>
      </c>
      <c r="D86" s="16">
        <f>'raw data'!K89</f>
        <v>1174.9000000000001</v>
      </c>
      <c r="E86" s="16">
        <f>'raw data'!L89</f>
        <v>59.3</v>
      </c>
      <c r="F86" s="16">
        <f>'raw data'!I89/1000</f>
        <v>8842.4470000000001</v>
      </c>
      <c r="H86">
        <f>F86/(B86-C86-D86+E86)</f>
        <v>0.60713540982555259</v>
      </c>
      <c r="I86">
        <f>1-H86</f>
        <v>0.39286459017444741</v>
      </c>
      <c r="J86">
        <f t="shared" si="6"/>
        <v>0.36337908287076637</v>
      </c>
    </row>
    <row r="87" spans="1:10" x14ac:dyDescent="0.25">
      <c r="A87">
        <f t="shared" si="5"/>
        <v>2014</v>
      </c>
      <c r="B87" s="16">
        <f>'raw data'!G90</f>
        <v>17427.599999999999</v>
      </c>
      <c r="C87" s="16">
        <f>'raw data'!J90/1000</f>
        <v>1048.684</v>
      </c>
      <c r="D87" s="16">
        <f>'raw data'!K90</f>
        <v>1221.5999999999999</v>
      </c>
      <c r="E87" s="16">
        <f>'raw data'!L90</f>
        <v>58.1</v>
      </c>
      <c r="F87" s="16">
        <f>'raw data'!I90/1000</f>
        <v>9256.4629999999997</v>
      </c>
      <c r="H87">
        <f t="shared" ref="H87:H89" si="7">F87/(B87-C87-D87+E87)</f>
        <v>0.60836082299688687</v>
      </c>
      <c r="I87">
        <f t="shared" ref="I87:I89" si="8">1-H87</f>
        <v>0.39163917700311313</v>
      </c>
      <c r="J87">
        <f t="shared" ref="J87:J89" si="9">I$1</f>
        <v>0.36337908287076637</v>
      </c>
    </row>
    <row r="88" spans="1:10" x14ac:dyDescent="0.25">
      <c r="A88">
        <f t="shared" si="5"/>
        <v>2015</v>
      </c>
      <c r="B88" s="16">
        <f>'raw data'!G91</f>
        <v>18120.7</v>
      </c>
      <c r="C88" s="16">
        <f>'raw data'!J91/1000</f>
        <v>1038.6010000000001</v>
      </c>
      <c r="D88" s="16">
        <f>'raw data'!K91</f>
        <v>1255.8</v>
      </c>
      <c r="E88" s="16">
        <f>'raw data'!L91</f>
        <v>57.3</v>
      </c>
      <c r="F88" s="16">
        <f>'raw data'!I91/1000</f>
        <v>9708.2620000000006</v>
      </c>
      <c r="H88">
        <f t="shared" si="7"/>
        <v>0.611212987686229</v>
      </c>
      <c r="I88">
        <f t="shared" si="8"/>
        <v>0.388787012313771</v>
      </c>
      <c r="J88">
        <f t="shared" si="9"/>
        <v>0.36337908287076637</v>
      </c>
    </row>
    <row r="89" spans="1:10" x14ac:dyDescent="0.25">
      <c r="A89">
        <f t="shared" si="5"/>
        <v>2016</v>
      </c>
      <c r="B89" s="16">
        <f>'raw data'!G92</f>
        <v>18624.5</v>
      </c>
      <c r="C89" s="16">
        <f>'raw data'!J92/1000</f>
        <v>1075.6759999999999</v>
      </c>
      <c r="D89" s="16">
        <f>'raw data'!K92</f>
        <v>1288</v>
      </c>
      <c r="E89" s="16">
        <f>'raw data'!L92</f>
        <v>61.8</v>
      </c>
      <c r="F89" s="16">
        <f>'raw data'!I92/1000</f>
        <v>9978.6409999999996</v>
      </c>
      <c r="H89">
        <f t="shared" si="7"/>
        <v>0.6113380422167416</v>
      </c>
      <c r="I89">
        <f t="shared" si="8"/>
        <v>0.3886619577832584</v>
      </c>
      <c r="J89">
        <f t="shared" si="9"/>
        <v>0.36337908287076637</v>
      </c>
    </row>
    <row r="90" spans="1:10" x14ac:dyDescent="0.25">
      <c r="B90" s="16"/>
    </row>
    <row r="91" spans="1:10" x14ac:dyDescent="0.25">
      <c r="B91" s="16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A2" zoomScaleNormal="100" workbookViewId="0">
      <selection activeCell="F2" sqref="F2"/>
    </sheetView>
  </sheetViews>
  <sheetFormatPr defaultRowHeight="13.2" x14ac:dyDescent="0.25"/>
  <cols>
    <col min="5" max="5" width="8.44140625" customWidth="1"/>
    <col min="6" max="6" width="9" customWidth="1"/>
    <col min="24" max="24" width="16.33203125" bestFit="1" customWidth="1"/>
    <col min="27" max="27" width="11" bestFit="1" customWidth="1"/>
    <col min="29" max="29" width="11.5546875" bestFit="1" customWidth="1"/>
    <col min="40" max="40" width="16.33203125" bestFit="1" customWidth="1"/>
    <col min="41" max="41" width="9.554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AVERAGE(K2:K58)</f>
        <v>0.3744706227916193</v>
      </c>
      <c r="M1" s="2"/>
      <c r="N1" s="2" t="s">
        <v>39</v>
      </c>
      <c r="O1" t="s">
        <v>2</v>
      </c>
      <c r="P1" s="2">
        <f>AVERAGE(O3:O58)</f>
        <v>0.9486037688996537</v>
      </c>
      <c r="S1" s="9"/>
      <c r="Y1" s="9"/>
      <c r="AC1" s="4"/>
      <c r="AO1" s="9"/>
    </row>
    <row r="2" spans="1:41" x14ac:dyDescent="0.25">
      <c r="A2">
        <v>1960</v>
      </c>
      <c r="B2" s="7">
        <f>'raw data'!C36</f>
        <v>3108.7</v>
      </c>
      <c r="C2" s="15">
        <f>'capital stock data'!I13</f>
        <v>700.93088533038838</v>
      </c>
      <c r="D2" s="7">
        <f>B2-C2</f>
        <v>2407.7691146696116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7746.39265143189</v>
      </c>
      <c r="I2" s="16"/>
      <c r="J2" s="8">
        <f>(1-alpha!$I$1)*B2/E2</f>
        <v>1.5232780856260036E-2</v>
      </c>
      <c r="K2" s="2">
        <f>D2/(D2+J2*G2)</f>
        <v>0.39788233470560624</v>
      </c>
      <c r="N2" s="8">
        <f>alpha!$I$1*B2/H2-'capital stock data'!$P$8</f>
        <v>9.1086017638312797E-2</v>
      </c>
      <c r="R2" s="9">
        <f>L1</f>
        <v>0.3744706227916193</v>
      </c>
      <c r="S2" s="9"/>
      <c r="T2">
        <f>1-alpha!I1</f>
        <v>0.63662091712923363</v>
      </c>
      <c r="Y2" s="9"/>
      <c r="AC2" s="4"/>
      <c r="AO2" s="9"/>
    </row>
    <row r="3" spans="1:41" x14ac:dyDescent="0.25">
      <c r="A3">
        <f>A2+1</f>
        <v>1961</v>
      </c>
      <c r="B3" s="7">
        <f>'raw data'!C37</f>
        <v>3188.1</v>
      </c>
      <c r="C3" s="15">
        <f>'capital stock data'!I14</f>
        <v>715.95002662879472</v>
      </c>
      <c r="D3" s="7">
        <f t="shared" ref="D3:D50" si="1">B3-C3</f>
        <v>2472.1499733712053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8023.2750395235489</v>
      </c>
      <c r="I3" s="16"/>
      <c r="J3" s="8">
        <f>(1-alpha!$I$1)*B3/E3</f>
        <v>1.5671412956621496E-2</v>
      </c>
      <c r="K3" s="2">
        <f>D3/(D3+J3*G3)</f>
        <v>0.39661320215940438</v>
      </c>
      <c r="L3" s="8"/>
      <c r="M3" s="8"/>
      <c r="N3" s="8">
        <f>alpha!$I$1*B3/H3-'capital stock data'!$P$8</f>
        <v>8.9649603126085373E-2</v>
      </c>
      <c r="O3">
        <f>D3/D2/(1+N3)</f>
        <v>0.94226510783172024</v>
      </c>
      <c r="R3">
        <f t="shared" ref="R3:R40" si="2">R2</f>
        <v>0.3744706227916193</v>
      </c>
      <c r="S3" s="9">
        <f>P1</f>
        <v>0.9486037688996537</v>
      </c>
      <c r="T3">
        <f t="shared" ref="T3:T40" si="3">T2</f>
        <v>0.63662091712923363</v>
      </c>
      <c r="Y3" s="9"/>
      <c r="AC3" s="10"/>
      <c r="AE3" s="1"/>
      <c r="AF3" s="1"/>
      <c r="AH3" s="1"/>
      <c r="AO3" s="9"/>
    </row>
    <row r="4" spans="1:41" x14ac:dyDescent="0.25">
      <c r="A4">
        <f t="shared" ref="A4:A58" si="4">A3+1</f>
        <v>1962</v>
      </c>
      <c r="B4" s="7">
        <f>'raw data'!C38</f>
        <v>3383.1</v>
      </c>
      <c r="C4" s="15">
        <f>'capital stock data'!I15</f>
        <v>780.5003470500742</v>
      </c>
      <c r="D4" s="7">
        <f t="shared" si="1"/>
        <v>2602.5996529499257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8300.0196351167669</v>
      </c>
      <c r="I4" s="16"/>
      <c r="J4" s="8">
        <f>(1-alpha!$I$1)*B4/E4</f>
        <v>1.622478335050748E-2</v>
      </c>
      <c r="K4" s="2">
        <f>D4/(D4+J4*G4)</f>
        <v>0.39598266862122194</v>
      </c>
      <c r="L4" s="8"/>
      <c r="M4" s="8"/>
      <c r="N4" s="8">
        <f>alpha!$I$1*B4/H4-'capital stock data'!$P$8</f>
        <v>9.3372424097060022E-2</v>
      </c>
      <c r="O4">
        <f t="shared" ref="O4:O50" si="5">D4/D3/(1+N4)</f>
        <v>0.9628628648581955</v>
      </c>
      <c r="R4">
        <f t="shared" si="2"/>
        <v>0.3744706227916193</v>
      </c>
      <c r="S4">
        <f t="shared" ref="S4:S40" si="6">S3</f>
        <v>0.9486037688996537</v>
      </c>
      <c r="T4">
        <f>T3</f>
        <v>0.63662091712923363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</f>
        <v>3530.4</v>
      </c>
      <c r="C5" s="15">
        <f>'capital stock data'!I16</f>
        <v>816.53629815220779</v>
      </c>
      <c r="D5" s="7">
        <f t="shared" si="1"/>
        <v>2713.8637018477921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8626.1651602907987</v>
      </c>
      <c r="I5" s="16"/>
      <c r="J5" s="8">
        <f>(1-alpha!$I$1)*B5/E5</f>
        <v>1.6744412134680729E-2</v>
      </c>
      <c r="K5" s="2">
        <f t="shared" ref="K5:K50" si="7">D5/(D5+J5*G5)</f>
        <v>0.39605686186573075</v>
      </c>
      <c r="L5" s="8"/>
      <c r="M5" s="8"/>
      <c r="N5" s="8">
        <f>alpha!$I$1*B5/H5-'capital stock data'!$P$8</f>
        <v>9.397745227272454E-2</v>
      </c>
      <c r="O5">
        <f t="shared" si="5"/>
        <v>0.95317423351031716</v>
      </c>
      <c r="R5">
        <f t="shared" si="2"/>
        <v>0.3744706227916193</v>
      </c>
      <c r="S5">
        <f t="shared" si="6"/>
        <v>0.9486037688996537</v>
      </c>
      <c r="T5">
        <f t="shared" si="3"/>
        <v>0.63662091712923363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</f>
        <v>3734</v>
      </c>
      <c r="C6" s="15">
        <f>'capital stock data'!I17</f>
        <v>862.99066783318779</v>
      </c>
      <c r="D6" s="7">
        <f t="shared" si="1"/>
        <v>2871.0093321668123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8970.4929689239216</v>
      </c>
      <c r="I6" s="16"/>
      <c r="J6" s="8">
        <f>(1-alpha!$I$1)*B6/E6</f>
        <v>1.736831029813465E-2</v>
      </c>
      <c r="K6" s="2">
        <f t="shared" si="7"/>
        <v>0.3954060057286316</v>
      </c>
      <c r="L6" s="8"/>
      <c r="M6" s="8"/>
      <c r="N6" s="8">
        <f>alpha!$I$1*B6/H6-'capital stock data'!$P$8</f>
        <v>9.651643642625414E-2</v>
      </c>
      <c r="O6">
        <f t="shared" si="5"/>
        <v>0.96478696198885205</v>
      </c>
      <c r="R6">
        <f t="shared" si="2"/>
        <v>0.3744706227916193</v>
      </c>
      <c r="S6">
        <f t="shared" si="6"/>
        <v>0.9486037688996537</v>
      </c>
      <c r="T6">
        <f t="shared" si="3"/>
        <v>0.63662091712923363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</f>
        <v>3976.7</v>
      </c>
      <c r="C7" s="15">
        <f>'capital stock data'!I18</f>
        <v>949.1249831921474</v>
      </c>
      <c r="D7" s="7">
        <f t="shared" si="1"/>
        <v>3027.5750168078525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9342.4261556649744</v>
      </c>
      <c r="I7" s="16"/>
      <c r="J7" s="8">
        <f>(1-alpha!$I$1)*B7/E7</f>
        <v>1.7906216198472782E-2</v>
      </c>
      <c r="K7" s="2">
        <f t="shared" si="7"/>
        <v>0.39391431316297176</v>
      </c>
      <c r="L7" s="8"/>
      <c r="M7" s="8"/>
      <c r="N7" s="8">
        <f>alpha!$I$1*B7/H7-'capital stock data'!$P$8</f>
        <v>9.9934637230526743E-2</v>
      </c>
      <c r="O7">
        <f t="shared" si="5"/>
        <v>0.95872362700926661</v>
      </c>
      <c r="R7">
        <f t="shared" si="2"/>
        <v>0.3744706227916193</v>
      </c>
      <c r="S7">
        <f t="shared" si="6"/>
        <v>0.9486037688996537</v>
      </c>
      <c r="T7">
        <f t="shared" si="3"/>
        <v>0.63662091712923363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</f>
        <v>4238.8999999999996</v>
      </c>
      <c r="C8" s="15">
        <f>'capital stock data'!I19</f>
        <v>1028.7784294478527</v>
      </c>
      <c r="D8" s="7">
        <f t="shared" si="1"/>
        <v>3210.1215705521472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9780.1335087243096</v>
      </c>
      <c r="I8" s="16"/>
      <c r="J8" s="8">
        <f>(1-alpha!$I$1)*B8/E8</f>
        <v>1.8329913791764584E-2</v>
      </c>
      <c r="K8" s="2">
        <f t="shared" si="7"/>
        <v>0.39091538691690897</v>
      </c>
      <c r="L8" s="8"/>
      <c r="M8" s="8"/>
      <c r="N8" s="8">
        <f>alpha!$I$1*B8/H8-'capital stock data'!$P$8</f>
        <v>0.10275414372986312</v>
      </c>
      <c r="O8">
        <f t="shared" si="5"/>
        <v>0.96149685646791982</v>
      </c>
      <c r="R8">
        <f t="shared" si="2"/>
        <v>0.3744706227916193</v>
      </c>
      <c r="S8">
        <f t="shared" si="6"/>
        <v>0.9486037688996537</v>
      </c>
      <c r="T8">
        <f t="shared" si="3"/>
        <v>0.63662091712923363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</f>
        <v>4355.2</v>
      </c>
      <c r="C9" s="15">
        <f>'capital stock data'!I20</f>
        <v>1012.8607171869561</v>
      </c>
      <c r="D9" s="7">
        <f t="shared" si="1"/>
        <v>3342.3392828130436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10273.53358804398</v>
      </c>
      <c r="I9" s="16"/>
      <c r="J9" s="8">
        <f>(1-alpha!$I$1)*B9/E9</f>
        <v>1.8589881943909137E-2</v>
      </c>
      <c r="K9" s="2">
        <f t="shared" si="7"/>
        <v>0.39058093087500001</v>
      </c>
      <c r="L9" s="8"/>
      <c r="M9" s="8"/>
      <c r="N9" s="8">
        <f>alpha!$I$1*B9/H9-'capital stock data'!$P$8</f>
        <v>9.9303789119341138E-2</v>
      </c>
      <c r="O9">
        <f t="shared" si="5"/>
        <v>0.9471337849333451</v>
      </c>
      <c r="R9">
        <f t="shared" si="2"/>
        <v>0.3744706227916193</v>
      </c>
      <c r="S9">
        <f t="shared" si="6"/>
        <v>0.9486037688996537</v>
      </c>
      <c r="T9">
        <f t="shared" si="3"/>
        <v>0.63662091712923363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</f>
        <v>4569</v>
      </c>
      <c r="C10" s="15">
        <f>'capital stock data'!I21</f>
        <v>1048.082546419098</v>
      </c>
      <c r="D10" s="7">
        <f t="shared" si="1"/>
        <v>3520.917453580902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10724.006536449762</v>
      </c>
      <c r="I10" s="16"/>
      <c r="J10" s="8">
        <f>(1-alpha!$I$1)*B10/E10</f>
        <v>1.9148865352143867E-2</v>
      </c>
      <c r="K10" s="2">
        <f t="shared" si="7"/>
        <v>0.38914558482328926</v>
      </c>
      <c r="L10" s="8"/>
      <c r="M10" s="8"/>
      <c r="N10" s="8">
        <f>alpha!$I$1*B10/H10-'capital stock data'!$P$8</f>
        <v>0.10007749719805985</v>
      </c>
      <c r="O10">
        <f t="shared" si="5"/>
        <v>0.95759535122585437</v>
      </c>
      <c r="R10">
        <f t="shared" si="2"/>
        <v>0.3744706227916193</v>
      </c>
      <c r="S10">
        <f t="shared" si="6"/>
        <v>0.9486037688996537</v>
      </c>
      <c r="T10">
        <f t="shared" si="3"/>
        <v>0.63662091712923363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</f>
        <v>4712.5</v>
      </c>
      <c r="C11" s="15">
        <f>'capital stock data'!I22</f>
        <v>1077.0504461221688</v>
      </c>
      <c r="D11" s="7">
        <f t="shared" si="1"/>
        <v>3635.449553877831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11185.041787335856</v>
      </c>
      <c r="I11" s="16"/>
      <c r="J11" s="8">
        <f>(1-alpha!$I$1)*B11/E11</f>
        <v>1.9241303116092921E-2</v>
      </c>
      <c r="K11" s="2">
        <f t="shared" si="7"/>
        <v>0.38902443373429901</v>
      </c>
      <c r="L11" s="8"/>
      <c r="M11" s="8"/>
      <c r="N11" s="8">
        <f>alpha!$I$1*B11/H11-'capital stock data'!$P$8</f>
        <v>9.8358050982217268E-2</v>
      </c>
      <c r="O11">
        <f t="shared" si="5"/>
        <v>0.94006599140531477</v>
      </c>
      <c r="R11">
        <f t="shared" si="2"/>
        <v>0.3744706227916193</v>
      </c>
      <c r="S11">
        <f t="shared" si="6"/>
        <v>0.9486037688996537</v>
      </c>
      <c r="T11">
        <f t="shared" si="3"/>
        <v>0.63662091712923363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</f>
        <v>4722</v>
      </c>
      <c r="C12" s="15">
        <f>'capital stock data'!I23</f>
        <v>1008.5654800632028</v>
      </c>
      <c r="D12" s="7">
        <f t="shared" si="1"/>
        <v>3713.4345199367972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11649.80721578655</v>
      </c>
      <c r="I12" s="16"/>
      <c r="J12" s="8">
        <f>(1-alpha!$I$1)*B12/E12</f>
        <v>1.9602396315819847E-2</v>
      </c>
      <c r="K12" s="2">
        <f t="shared" si="7"/>
        <v>0.38844111592793412</v>
      </c>
      <c r="L12" s="8"/>
      <c r="M12" s="8"/>
      <c r="N12" s="8">
        <f>alpha!$I$1*B12/H12-'capital stock data'!$P$8</f>
        <v>9.2546518095647248E-2</v>
      </c>
      <c r="O12">
        <f t="shared" si="5"/>
        <v>0.93492701775931519</v>
      </c>
      <c r="R12">
        <f t="shared" si="2"/>
        <v>0.3744706227916193</v>
      </c>
      <c r="S12">
        <f t="shared" si="6"/>
        <v>0.9486037688996537</v>
      </c>
      <c r="T12">
        <f t="shared" si="3"/>
        <v>0.63662091712923363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</f>
        <v>4877.6000000000004</v>
      </c>
      <c r="C13" s="15">
        <f>'capital stock data'!I24</f>
        <v>1066.322383969858</v>
      </c>
      <c r="D13" s="7">
        <f t="shared" si="1"/>
        <v>3811.2776160301423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12020.645760840587</v>
      </c>
      <c r="I13" s="16"/>
      <c r="J13" s="8">
        <f>(1-alpha!$I$1)*B13/E13</f>
        <v>2.034644978484975E-2</v>
      </c>
      <c r="K13" s="2">
        <f t="shared" si="7"/>
        <v>0.3858089495894016</v>
      </c>
      <c r="L13" s="8"/>
      <c r="M13" s="8"/>
      <c r="N13" s="8">
        <f>alpha!$I$1*B13/H13-'capital stock data'!$P$8</f>
        <v>9.2706388239651147E-2</v>
      </c>
      <c r="O13">
        <f t="shared" si="5"/>
        <v>0.93927190439821107</v>
      </c>
      <c r="R13">
        <f t="shared" si="2"/>
        <v>0.3744706227916193</v>
      </c>
      <c r="S13">
        <f t="shared" si="6"/>
        <v>0.9486037688996537</v>
      </c>
      <c r="T13">
        <f t="shared" si="3"/>
        <v>0.63662091712923363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</f>
        <v>5134.3</v>
      </c>
      <c r="C14" s="15">
        <f>'capital stock data'!I25</f>
        <v>1156.2584529008109</v>
      </c>
      <c r="D14" s="7">
        <f t="shared" si="1"/>
        <v>3978.0415470991893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12428.9409829958</v>
      </c>
      <c r="I14" s="16"/>
      <c r="J14" s="8">
        <f>(1-alpha!$I$1)*B14/E14</f>
        <v>2.083149168546641E-2</v>
      </c>
      <c r="K14" s="2">
        <f t="shared" si="7"/>
        <v>0.3850799622600467</v>
      </c>
      <c r="L14" s="8"/>
      <c r="M14" s="8"/>
      <c r="N14" s="8">
        <f>alpha!$I$1*B14/H14-'capital stock data'!$P$8</f>
        <v>9.5367691154685227E-2</v>
      </c>
      <c r="O14">
        <f t="shared" si="5"/>
        <v>0.95288129865618898</v>
      </c>
      <c r="R14">
        <f t="shared" si="2"/>
        <v>0.3744706227916193</v>
      </c>
      <c r="S14">
        <f t="shared" si="6"/>
        <v>0.9486037688996537</v>
      </c>
      <c r="T14">
        <f t="shared" si="3"/>
        <v>0.63662091712923363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</f>
        <v>5424.1</v>
      </c>
      <c r="C15" s="15">
        <f>'capital stock data'!I26</f>
        <v>1262.9021071053555</v>
      </c>
      <c r="D15" s="7">
        <f t="shared" si="1"/>
        <v>4161.1978928946446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12904.821615759389</v>
      </c>
      <c r="I15" s="16"/>
      <c r="J15" s="8">
        <f>(1-alpha!$I$1)*B15/E15</f>
        <v>2.1155958826593251E-2</v>
      </c>
      <c r="K15" s="2">
        <f t="shared" si="7"/>
        <v>0.38224877258168644</v>
      </c>
      <c r="L15" s="8"/>
      <c r="M15" s="8"/>
      <c r="N15" s="8">
        <f>alpha!$I$1*B15/H15-'capital stock data'!$P$8</f>
        <v>9.7992542753526188E-2</v>
      </c>
      <c r="O15">
        <f t="shared" si="5"/>
        <v>0.95268574020570929</v>
      </c>
      <c r="R15">
        <f t="shared" si="2"/>
        <v>0.3744706227916193</v>
      </c>
      <c r="S15">
        <f t="shared" si="6"/>
        <v>0.9486037688996537</v>
      </c>
      <c r="T15">
        <f t="shared" si="3"/>
        <v>0.63662091712923363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</f>
        <v>5396</v>
      </c>
      <c r="C16" s="15">
        <f>'capital stock data'!I27</f>
        <v>1221.8344524793388</v>
      </c>
      <c r="D16" s="7">
        <f t="shared" si="1"/>
        <v>4174.1655475206608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13461.295523374352</v>
      </c>
      <c r="I16" s="16"/>
      <c r="J16" s="8">
        <f>(1-alpha!$I$1)*B16/E16</f>
        <v>2.0992955404203255E-2</v>
      </c>
      <c r="K16" s="2">
        <f t="shared" si="7"/>
        <v>0.37908251692884393</v>
      </c>
      <c r="L16" s="8"/>
      <c r="M16" s="8"/>
      <c r="N16" s="8">
        <f>alpha!$I$1*B16/H16-'capital stock data'!$P$8</f>
        <v>9.0920161456418139E-2</v>
      </c>
      <c r="O16">
        <f t="shared" si="5"/>
        <v>0.91951396880264624</v>
      </c>
      <c r="R16">
        <f t="shared" si="2"/>
        <v>0.3744706227916193</v>
      </c>
      <c r="S16">
        <f t="shared" si="6"/>
        <v>0.9486037688996537</v>
      </c>
      <c r="T16">
        <f t="shared" si="3"/>
        <v>0.63662091712923363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</f>
        <v>5385.4</v>
      </c>
      <c r="C17" s="15">
        <f>'capital stock data'!I28</f>
        <v>1089.5797146071407</v>
      </c>
      <c r="D17" s="7">
        <f t="shared" si="1"/>
        <v>4295.8202853928588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13946.239607080792</v>
      </c>
      <c r="I17" s="16"/>
      <c r="J17" s="8">
        <f>(1-alpha!$I$1)*B17/E17</f>
        <v>2.1509890527759909E-2</v>
      </c>
      <c r="K17" s="2">
        <f t="shared" si="7"/>
        <v>0.38289857776523412</v>
      </c>
      <c r="L17" s="8"/>
      <c r="M17" s="8"/>
      <c r="N17" s="8">
        <f>alpha!$I$1*B17/H17-'capital stock data'!$P$8</f>
        <v>8.557896983413639E-2</v>
      </c>
      <c r="O17">
        <f t="shared" si="5"/>
        <v>0.94801457386615784</v>
      </c>
      <c r="R17">
        <f t="shared" si="2"/>
        <v>0.3744706227916193</v>
      </c>
      <c r="S17">
        <f t="shared" si="6"/>
        <v>0.9486037688996537</v>
      </c>
      <c r="T17">
        <f t="shared" si="3"/>
        <v>0.63662091712923363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</f>
        <v>5675.4</v>
      </c>
      <c r="C18" s="15">
        <f>'capital stock data'!I29</f>
        <v>1248.0680975713676</v>
      </c>
      <c r="D18" s="7">
        <f t="shared" si="1"/>
        <v>4427.331902428632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14272.382427429713</v>
      </c>
      <c r="I18" s="16"/>
      <c r="J18" s="8">
        <f>(1-alpha!$I$1)*B18/E18</f>
        <v>2.2083630933357648E-2</v>
      </c>
      <c r="K18" s="2">
        <f t="shared" si="7"/>
        <v>0.37802514319781938</v>
      </c>
      <c r="L18" s="8"/>
      <c r="M18" s="8"/>
      <c r="N18" s="8">
        <f>alpha!$I$1*B18/H18-'capital stock data'!$P$8</f>
        <v>8.9755949267969301E-2</v>
      </c>
      <c r="O18">
        <f t="shared" si="5"/>
        <v>0.94572904617759068</v>
      </c>
      <c r="R18">
        <f t="shared" si="2"/>
        <v>0.3744706227916193</v>
      </c>
      <c r="S18">
        <f t="shared" si="6"/>
        <v>0.9486037688996537</v>
      </c>
      <c r="T18">
        <f t="shared" si="3"/>
        <v>0.63662091712923363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</f>
        <v>5937</v>
      </c>
      <c r="C19" s="15">
        <f>'capital stock data'!I30</f>
        <v>1394.028092042186</v>
      </c>
      <c r="D19" s="7">
        <f t="shared" si="1"/>
        <v>4542.9719079578135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14739.160111165771</v>
      </c>
      <c r="I19" s="16"/>
      <c r="J19" s="8">
        <f>(1-alpha!$I$1)*B19/E19</f>
        <v>2.2345339364828184E-2</v>
      </c>
      <c r="K19" s="2">
        <f t="shared" si="7"/>
        <v>0.37325165833519047</v>
      </c>
      <c r="L19" s="8"/>
      <c r="M19" s="8"/>
      <c r="N19" s="8">
        <f>alpha!$I$1*B19/H19-'capital stock data'!$P$8</f>
        <v>9.162931401398873E-2</v>
      </c>
      <c r="O19">
        <f t="shared" si="5"/>
        <v>0.93998902083779767</v>
      </c>
      <c r="R19">
        <f t="shared" si="2"/>
        <v>0.3744706227916193</v>
      </c>
      <c r="S19">
        <f t="shared" si="6"/>
        <v>0.9486037688996537</v>
      </c>
      <c r="T19">
        <f t="shared" si="3"/>
        <v>0.63662091712923363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</f>
        <v>6267.2</v>
      </c>
      <c r="C20" s="15">
        <f>'capital stock data'!I31</f>
        <v>1552.8380208775352</v>
      </c>
      <c r="D20" s="7">
        <f t="shared" si="1"/>
        <v>4714.3619791224646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15326.345718332685</v>
      </c>
      <c r="I20" s="16"/>
      <c r="J20" s="8">
        <f>(1-alpha!$I$1)*B20/E20</f>
        <v>2.2554477313151033E-2</v>
      </c>
      <c r="K20" s="2">
        <f t="shared" si="7"/>
        <v>0.36852849682541167</v>
      </c>
      <c r="L20" s="8"/>
      <c r="M20" s="8"/>
      <c r="N20" s="8">
        <f>alpha!$I$1*B20/H20-'capital stock data'!$P$8</f>
        <v>9.3850390598294739E-2</v>
      </c>
      <c r="O20">
        <f t="shared" si="5"/>
        <v>0.94869136584089653</v>
      </c>
      <c r="R20">
        <f t="shared" si="2"/>
        <v>0.3744706227916193</v>
      </c>
      <c r="S20">
        <f t="shared" si="6"/>
        <v>0.9486037688996537</v>
      </c>
      <c r="T20">
        <f t="shared" si="3"/>
        <v>0.63662091712923363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</f>
        <v>6466.2</v>
      </c>
      <c r="C21" s="15">
        <f>'capital stock data'!I32</f>
        <v>1620.9105885034762</v>
      </c>
      <c r="D21" s="7">
        <f t="shared" si="1"/>
        <v>4845.2894114965238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16040.197883152578</v>
      </c>
      <c r="I21" s="16"/>
      <c r="J21" s="8">
        <f>(1-alpha!$I$1)*B21/E21</f>
        <v>2.2614949491124588E-2</v>
      </c>
      <c r="K21" s="2">
        <f t="shared" si="7"/>
        <v>0.36581885053796126</v>
      </c>
      <c r="L21" s="8"/>
      <c r="M21" s="8"/>
      <c r="N21" s="8">
        <f>alpha!$I$1*B21/H21-'capital stock data'!$P$8</f>
        <v>9.1745669380240438E-2</v>
      </c>
      <c r="O21">
        <f t="shared" si="5"/>
        <v>0.94140243941566892</v>
      </c>
      <c r="R21">
        <f t="shared" si="2"/>
        <v>0.3744706227916193</v>
      </c>
      <c r="S21">
        <f t="shared" si="6"/>
        <v>0.9486037688996537</v>
      </c>
      <c r="T21">
        <f t="shared" si="3"/>
        <v>0.63662091712923363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</f>
        <v>6450.4</v>
      </c>
      <c r="C22" s="15">
        <f>'capital stock data'!I33</f>
        <v>1500.9996296943229</v>
      </c>
      <c r="D22" s="7">
        <f t="shared" si="1"/>
        <v>4949.4003703056769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16783.045337778454</v>
      </c>
      <c r="I22" s="16"/>
      <c r="J22" s="8">
        <f>(1-alpha!$I$1)*B22/E22</f>
        <v>2.2650187362511693E-2</v>
      </c>
      <c r="K22" s="2">
        <f t="shared" si="7"/>
        <v>0.36801791199736839</v>
      </c>
      <c r="L22" s="8"/>
      <c r="M22" s="8"/>
      <c r="N22" s="8">
        <f>alpha!$I$1*B22/H22-'capital stock data'!$P$8</f>
        <v>8.4919795696599146E-2</v>
      </c>
      <c r="O22">
        <f t="shared" si="5"/>
        <v>0.94153231467887633</v>
      </c>
      <c r="R22">
        <f t="shared" si="2"/>
        <v>0.3744706227916193</v>
      </c>
      <c r="S22">
        <f t="shared" si="6"/>
        <v>0.9486037688996537</v>
      </c>
      <c r="T22">
        <f t="shared" si="3"/>
        <v>0.63662091712923363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</f>
        <v>6617.7</v>
      </c>
      <c r="C23" s="15">
        <f>'capital stock data'!I34</f>
        <v>1604.6531360946744</v>
      </c>
      <c r="D23" s="7">
        <f t="shared" si="1"/>
        <v>5013.0468639053252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17365.317312574094</v>
      </c>
      <c r="I23" s="16"/>
      <c r="J23" s="8">
        <f>(1-alpha!$I$1)*B23/E23</f>
        <v>2.3076358074000793E-2</v>
      </c>
      <c r="K23" s="2">
        <f t="shared" si="7"/>
        <v>0.3643964457957668</v>
      </c>
      <c r="L23" s="8"/>
      <c r="M23" s="8"/>
      <c r="N23" s="8">
        <f>alpha!$I$1*B23/H23-'capital stock data'!$P$8</f>
        <v>8.3737698750265835E-2</v>
      </c>
      <c r="O23">
        <f t="shared" si="5"/>
        <v>0.93459832247258545</v>
      </c>
      <c r="R23">
        <f t="shared" si="2"/>
        <v>0.3744706227916193</v>
      </c>
      <c r="S23">
        <f t="shared" si="6"/>
        <v>0.9486037688996537</v>
      </c>
      <c r="T23">
        <f t="shared" si="3"/>
        <v>0.63662091712923363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</f>
        <v>6491.3</v>
      </c>
      <c r="C24" s="15">
        <f>'capital stock data'!I35</f>
        <v>1432.161255605381</v>
      </c>
      <c r="D24" s="7">
        <f t="shared" si="1"/>
        <v>5059.1387443946187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18019.368401778003</v>
      </c>
      <c r="I24" s="16"/>
      <c r="J24" s="8">
        <f>(1-alpha!$I$1)*B24/E24</f>
        <v>2.3112691458008299E-2</v>
      </c>
      <c r="K24" s="2">
        <f t="shared" si="7"/>
        <v>0.36944849290916965</v>
      </c>
      <c r="L24" s="8"/>
      <c r="M24" s="8"/>
      <c r="N24" s="8">
        <f>alpha!$I$1*B24/H24-'capital stock data'!$P$8</f>
        <v>7.616232050113235E-2</v>
      </c>
      <c r="O24">
        <f t="shared" si="5"/>
        <v>0.93777152878870818</v>
      </c>
      <c r="R24">
        <f t="shared" si="2"/>
        <v>0.3744706227916193</v>
      </c>
      <c r="S24">
        <f t="shared" si="6"/>
        <v>0.9486037688996537</v>
      </c>
      <c r="T24">
        <f t="shared" si="3"/>
        <v>0.63662091712923363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</f>
        <v>6792</v>
      </c>
      <c r="C25" s="15">
        <f>'capital stock data'!I36</f>
        <v>1509.7689453286059</v>
      </c>
      <c r="D25" s="7">
        <f t="shared" si="1"/>
        <v>5282.2310546713943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18465.123928188572</v>
      </c>
      <c r="I25" s="16"/>
      <c r="J25" s="8">
        <f>(1-alpha!$I$1)*B25/E25</f>
        <v>2.3799252914395566E-2</v>
      </c>
      <c r="K25" s="2">
        <f t="shared" si="7"/>
        <v>0.37116108861355462</v>
      </c>
      <c r="L25" s="8"/>
      <c r="M25" s="8"/>
      <c r="N25" s="8">
        <f>alpha!$I$1*B25/H25-'capital stock data'!$P$8</f>
        <v>7.8919790570350243E-2</v>
      </c>
      <c r="O25">
        <f t="shared" si="5"/>
        <v>0.96772429626336776</v>
      </c>
      <c r="R25">
        <f t="shared" si="2"/>
        <v>0.3744706227916193</v>
      </c>
      <c r="S25">
        <f t="shared" si="6"/>
        <v>0.9486037688996537</v>
      </c>
      <c r="T25">
        <f t="shared" si="3"/>
        <v>0.63662091712923363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</f>
        <v>7285</v>
      </c>
      <c r="C26" s="15">
        <f>'capital stock data'!I37</f>
        <v>1826.8840794911775</v>
      </c>
      <c r="D26" s="7">
        <f t="shared" si="1"/>
        <v>5458.1159205088225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18964.08585592714</v>
      </c>
      <c r="I26" s="16"/>
      <c r="J26" s="8">
        <f>(1-alpha!$I$1)*B26/E26</f>
        <v>2.438187623234641E-2</v>
      </c>
      <c r="K26" s="2">
        <f t="shared" si="7"/>
        <v>0.36378090037522792</v>
      </c>
      <c r="L26" s="8"/>
      <c r="M26" s="8"/>
      <c r="N26" s="8">
        <f>alpha!$I$1*B26/H26-'capital stock data'!$P$8</f>
        <v>8.4849632681526302E-2</v>
      </c>
      <c r="O26">
        <f t="shared" si="5"/>
        <v>0.9524798891111248</v>
      </c>
      <c r="R26">
        <f t="shared" si="2"/>
        <v>0.3744706227916193</v>
      </c>
      <c r="S26">
        <f t="shared" si="6"/>
        <v>0.9486037688996537</v>
      </c>
      <c r="T26">
        <f t="shared" si="3"/>
        <v>0.63662091712923363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</f>
        <v>7593.8</v>
      </c>
      <c r="C27" s="15">
        <f>'capital stock data'!I38</f>
        <v>1833.5042906112687</v>
      </c>
      <c r="D27" s="7">
        <f t="shared" si="1"/>
        <v>5760.2957093887317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19752.84903572113</v>
      </c>
      <c r="I27" s="16"/>
      <c r="J27" s="8">
        <f>(1-alpha!$I$1)*B27/E27</f>
        <v>2.4998482103133868E-2</v>
      </c>
      <c r="K27" s="2">
        <f t="shared" si="7"/>
        <v>0.3649026698353548</v>
      </c>
      <c r="L27" s="8"/>
      <c r="M27" s="8"/>
      <c r="N27" s="8">
        <f>alpha!$I$1*B27/H27-'capital stock data'!$P$8</f>
        <v>8.4956310047761455E-2</v>
      </c>
      <c r="O27">
        <f t="shared" si="5"/>
        <v>0.97272431905389267</v>
      </c>
      <c r="R27">
        <f t="shared" si="2"/>
        <v>0.3744706227916193</v>
      </c>
      <c r="S27">
        <f t="shared" si="6"/>
        <v>0.9486037688996537</v>
      </c>
      <c r="T27">
        <f t="shared" si="3"/>
        <v>0.63662091712923363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</f>
        <v>7860.5</v>
      </c>
      <c r="C28" s="15">
        <f>'capital stock data'!I39</f>
        <v>1861.7784845976209</v>
      </c>
      <c r="D28" s="7">
        <f t="shared" si="1"/>
        <v>5998.7215154023788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20505.054413833725</v>
      </c>
      <c r="I28" s="16"/>
      <c r="J28" s="8">
        <f>(1-alpha!$I$1)*B28/E28</f>
        <v>2.5620649061069731E-2</v>
      </c>
      <c r="K28" s="2">
        <f t="shared" si="7"/>
        <v>0.36397404539879225</v>
      </c>
      <c r="L28" s="8"/>
      <c r="M28" s="8"/>
      <c r="N28" s="8">
        <f>alpha!$I$1*B28/H28-'capital stock data'!$P$8</f>
        <v>8.4557960511442501E-2</v>
      </c>
      <c r="O28">
        <f t="shared" si="5"/>
        <v>0.96019879255395968</v>
      </c>
      <c r="R28">
        <f t="shared" si="2"/>
        <v>0.3744706227916193</v>
      </c>
      <c r="S28">
        <f t="shared" si="6"/>
        <v>0.9486037688996537</v>
      </c>
      <c r="T28">
        <f t="shared" si="3"/>
        <v>0.63662091712923363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</f>
        <v>8132.6</v>
      </c>
      <c r="C29" s="15">
        <f>'capital stock data'!I40</f>
        <v>1915.0067101967063</v>
      </c>
      <c r="D29" s="7">
        <f t="shared" si="1"/>
        <v>6217.5932898032943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21244.357198935617</v>
      </c>
      <c r="I29" s="16"/>
      <c r="J29" s="8">
        <f>(1-alpha!$I$1)*B29/E29</f>
        <v>2.5750788317457821E-2</v>
      </c>
      <c r="K29" s="2">
        <f t="shared" si="7"/>
        <v>0.36507712206358472</v>
      </c>
      <c r="L29" s="8"/>
      <c r="M29" s="8"/>
      <c r="N29" s="8">
        <f>alpha!$I$1*B29/H29-'capital stock data'!$P$8</f>
        <v>8.4364545948902983E-2</v>
      </c>
      <c r="O29">
        <f t="shared" si="5"/>
        <v>0.95584682060095816</v>
      </c>
      <c r="R29">
        <f t="shared" si="2"/>
        <v>0.3744706227916193</v>
      </c>
      <c r="S29">
        <f t="shared" si="6"/>
        <v>0.9486037688996537</v>
      </c>
      <c r="T29">
        <f t="shared" si="3"/>
        <v>0.63662091712923363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</f>
        <v>8474.5</v>
      </c>
      <c r="C30" s="15">
        <f>'capital stock data'!I41</f>
        <v>1928.6481551993297</v>
      </c>
      <c r="D30" s="7">
        <f t="shared" si="1"/>
        <v>6545.8518448006707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21996.417728842043</v>
      </c>
      <c r="I30" s="16"/>
      <c r="J30" s="8">
        <f>(1-alpha!$I$1)*B30/E30</f>
        <v>2.6138622022163015E-2</v>
      </c>
      <c r="K30" s="2">
        <f t="shared" si="7"/>
        <v>0.36682526322812758</v>
      </c>
      <c r="L30" s="8"/>
      <c r="M30" s="8"/>
      <c r="N30" s="8">
        <f>alpha!$I$1*B30/H30-'capital stock data'!$P$8</f>
        <v>8.525665509788026E-2</v>
      </c>
      <c r="O30">
        <f t="shared" si="5"/>
        <v>0.97008860569037658</v>
      </c>
      <c r="R30">
        <f t="shared" si="2"/>
        <v>0.3744706227916193</v>
      </c>
      <c r="S30">
        <f t="shared" si="6"/>
        <v>0.9486037688996537</v>
      </c>
      <c r="T30">
        <f t="shared" si="3"/>
        <v>0.63662091712923363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</f>
        <v>8786.4</v>
      </c>
      <c r="C31" s="15">
        <f>'capital stock data'!I42</f>
        <v>1972.4634816268094</v>
      </c>
      <c r="D31" s="7">
        <f t="shared" si="1"/>
        <v>6813.9365183731898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22720.95084594985</v>
      </c>
      <c r="I31" s="16"/>
      <c r="J31" s="8">
        <f>(1-alpha!$I$1)*B31/E31</f>
        <v>2.6394942674807083E-2</v>
      </c>
      <c r="K31" s="2">
        <f t="shared" si="7"/>
        <v>0.36921068875850754</v>
      </c>
      <c r="L31" s="8"/>
      <c r="M31" s="8"/>
      <c r="N31" s="8">
        <f>alpha!$I$1*B31/H31-'capital stock data'!$P$8</f>
        <v>8.5780607536792827E-2</v>
      </c>
      <c r="O31">
        <f t="shared" si="5"/>
        <v>0.95871568119554595</v>
      </c>
      <c r="R31">
        <f t="shared" si="2"/>
        <v>0.3744706227916193</v>
      </c>
      <c r="S31">
        <f t="shared" si="6"/>
        <v>0.9486037688996537</v>
      </c>
      <c r="T31">
        <f t="shared" si="3"/>
        <v>0.63662091712923363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</f>
        <v>8955</v>
      </c>
      <c r="C32" s="15">
        <f>'capital stock data'!I43</f>
        <v>1922.6083684527389</v>
      </c>
      <c r="D32" s="7">
        <f t="shared" si="1"/>
        <v>7032.3916315472616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23449.637321220143</v>
      </c>
      <c r="I32" s="16"/>
      <c r="J32" s="8">
        <f>(1-alpha!$I$1)*B32/E32</f>
        <v>2.6707453233433712E-2</v>
      </c>
      <c r="K32" s="2">
        <f t="shared" si="7"/>
        <v>0.37046932390987092</v>
      </c>
      <c r="L32" s="8"/>
      <c r="M32" s="8"/>
      <c r="N32" s="8">
        <f>alpha!$I$1*B32/H32-'capital stock data'!$P$8</f>
        <v>8.4026602407154052E-2</v>
      </c>
      <c r="O32">
        <f t="shared" si="5"/>
        <v>0.95206154809087939</v>
      </c>
      <c r="R32">
        <f t="shared" si="2"/>
        <v>0.3744706227916193</v>
      </c>
      <c r="S32">
        <f t="shared" si="6"/>
        <v>0.9486037688996537</v>
      </c>
      <c r="T32">
        <f t="shared" si="3"/>
        <v>0.63662091712923363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</f>
        <v>8948.4</v>
      </c>
      <c r="C33" s="15">
        <f>'capital stock data'!I44</f>
        <v>1794.8977259475218</v>
      </c>
      <c r="D33" s="7">
        <f t="shared" si="1"/>
        <v>7153.5022740524782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24088.579354347297</v>
      </c>
      <c r="I33" s="16"/>
      <c r="J33" s="8">
        <f>(1-alpha!$I$1)*B33/E33</f>
        <v>2.7185402913489733E-2</v>
      </c>
      <c r="K33" s="2">
        <f t="shared" si="7"/>
        <v>0.3715290510035848</v>
      </c>
      <c r="L33" s="8"/>
      <c r="M33" s="8"/>
      <c r="N33" s="8">
        <f>alpha!$I$1*B33/H33-'capital stock data'!$P$8</f>
        <v>8.0246262355684508E-2</v>
      </c>
      <c r="O33">
        <f t="shared" si="5"/>
        <v>0.94165734604344287</v>
      </c>
      <c r="R33">
        <f t="shared" si="2"/>
        <v>0.3744706227916193</v>
      </c>
      <c r="S33">
        <f t="shared" si="6"/>
        <v>0.9486037688996537</v>
      </c>
      <c r="T33">
        <f t="shared" si="3"/>
        <v>0.63662091712923363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</f>
        <v>9266.6</v>
      </c>
      <c r="C34" s="15">
        <f>'capital stock data'!I45</f>
        <v>1855.0771581056076</v>
      </c>
      <c r="D34" s="7">
        <f t="shared" si="1"/>
        <v>7411.5228418943925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24564.834153778731</v>
      </c>
      <c r="I34" s="16"/>
      <c r="J34" s="8">
        <f>(1-alpha!$I$1)*B34/E34</f>
        <v>2.8084944446588531E-2</v>
      </c>
      <c r="K34" s="2">
        <f t="shared" si="7"/>
        <v>0.372164626573389</v>
      </c>
      <c r="L34" s="8"/>
      <c r="M34" s="8"/>
      <c r="N34" s="8">
        <f>alpha!$I$1*B34/H34-'capital stock data'!$P$8</f>
        <v>8.2336188731683427E-2</v>
      </c>
      <c r="O34">
        <f t="shared" si="5"/>
        <v>0.95725259471593416</v>
      </c>
      <c r="R34">
        <f t="shared" si="2"/>
        <v>0.3744706227916193</v>
      </c>
      <c r="S34">
        <f t="shared" si="6"/>
        <v>0.9486037688996537</v>
      </c>
      <c r="T34">
        <f t="shared" si="3"/>
        <v>0.63662091712923363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</f>
        <v>9521</v>
      </c>
      <c r="C35" s="15">
        <f>'capital stock data'!I46</f>
        <v>1935.9795746289271</v>
      </c>
      <c r="D35" s="7">
        <f t="shared" si="1"/>
        <v>7585.0204253710726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25075.197523602124</v>
      </c>
      <c r="I35" s="16"/>
      <c r="J35" s="8">
        <f>(1-alpha!$I$1)*B35/E35</f>
        <v>2.8288099394993844E-2</v>
      </c>
      <c r="K35" s="2">
        <f t="shared" si="7"/>
        <v>0.37239256818282834</v>
      </c>
      <c r="L35" s="8"/>
      <c r="M35" s="8"/>
      <c r="N35" s="8">
        <f>alpha!$I$1*B35/H35-'capital stock data'!$P$8</f>
        <v>8.323286165871692E-2</v>
      </c>
      <c r="O35">
        <f t="shared" si="5"/>
        <v>0.94477300702555789</v>
      </c>
      <c r="R35">
        <f t="shared" si="2"/>
        <v>0.3744706227916193</v>
      </c>
      <c r="S35">
        <f t="shared" si="6"/>
        <v>0.9486037688996537</v>
      </c>
      <c r="T35">
        <f t="shared" si="3"/>
        <v>0.63662091712923363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</f>
        <v>9905.4</v>
      </c>
      <c r="C36" s="15">
        <f>'capital stock data'!I47</f>
        <v>2101.6177457311733</v>
      </c>
      <c r="D36" s="7">
        <f t="shared" si="1"/>
        <v>7803.7822542688264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25638.525296765463</v>
      </c>
      <c r="I36" s="16"/>
      <c r="J36" s="8">
        <f>(1-alpha!$I$1)*B36/E36</f>
        <v>2.8689697733505069E-2</v>
      </c>
      <c r="K36" s="2">
        <f t="shared" si="7"/>
        <v>0.37103065027672083</v>
      </c>
      <c r="L36" s="8"/>
      <c r="M36" s="8"/>
      <c r="N36" s="8">
        <f>alpha!$I$1*B36/H36-'capital stock data'!$P$8</f>
        <v>8.5649466223262347E-2</v>
      </c>
      <c r="O36">
        <f t="shared" si="5"/>
        <v>0.94767356249021384</v>
      </c>
      <c r="R36">
        <f t="shared" si="2"/>
        <v>0.3744706227916193</v>
      </c>
      <c r="S36">
        <f t="shared" si="6"/>
        <v>0.9486037688996537</v>
      </c>
      <c r="T36">
        <f t="shared" si="3"/>
        <v>0.63662091712923363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</f>
        <v>10174.799999999999</v>
      </c>
      <c r="C37" s="15">
        <f>'capital stock data'!I48</f>
        <v>2157.6029749089912</v>
      </c>
      <c r="D37" s="7">
        <f t="shared" si="1"/>
        <v>8017.1970250910081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26336.653881448117</v>
      </c>
      <c r="I37" s="16"/>
      <c r="J37" s="8">
        <f>(1-alpha!$I$1)*B37/E37</f>
        <v>2.8768017508732591E-2</v>
      </c>
      <c r="K37" s="2">
        <f t="shared" si="7"/>
        <v>0.37206460513704537</v>
      </c>
      <c r="L37" s="8"/>
      <c r="M37" s="8"/>
      <c r="N37" s="8">
        <f>alpha!$I$1*B37/H37-'capital stock data'!$P$8</f>
        <v>8.5645040357394439E-2</v>
      </c>
      <c r="O37">
        <f t="shared" si="5"/>
        <v>0.94630157085330591</v>
      </c>
      <c r="R37">
        <f t="shared" si="2"/>
        <v>0.3744706227916193</v>
      </c>
      <c r="S37">
        <f t="shared" si="6"/>
        <v>0.9486037688996537</v>
      </c>
      <c r="T37">
        <f t="shared" si="3"/>
        <v>0.63662091712923363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</f>
        <v>10561</v>
      </c>
      <c r="C38" s="15">
        <f>'capital stock data'!I49</f>
        <v>2284.2487839806422</v>
      </c>
      <c r="D38" s="7">
        <f t="shared" si="1"/>
        <v>8276.7512160193583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27052.551148518989</v>
      </c>
      <c r="I38" s="16"/>
      <c r="J38" s="8">
        <f>(1-alpha!$I$1)*B38/E38</f>
        <v>2.9515596152174375E-2</v>
      </c>
      <c r="K38" s="2">
        <f t="shared" si="7"/>
        <v>0.36909371243605543</v>
      </c>
      <c r="L38" s="8"/>
      <c r="M38" s="8"/>
      <c r="N38" s="8">
        <f>alpha!$I$1*B38/H38-'capital stock data'!$P$8</f>
        <v>8.7117534453952858E-2</v>
      </c>
      <c r="O38">
        <f t="shared" si="5"/>
        <v>0.94964403353205429</v>
      </c>
      <c r="R38">
        <f t="shared" si="2"/>
        <v>0.3744706227916193</v>
      </c>
      <c r="S38">
        <f t="shared" si="6"/>
        <v>0.9486037688996537</v>
      </c>
      <c r="T38">
        <f t="shared" si="3"/>
        <v>0.63662091712923363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</f>
        <v>11034.9</v>
      </c>
      <c r="C39" s="15">
        <f>'capital stock data'!I50</f>
        <v>2467.7105175117613</v>
      </c>
      <c r="D39" s="7">
        <f t="shared" si="1"/>
        <v>8567.1894824882384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27855.904995049892</v>
      </c>
      <c r="I39" s="16"/>
      <c r="J39" s="8">
        <f>(1-alpha!$I$1)*B39/E39</f>
        <v>2.9971089165675233E-2</v>
      </c>
      <c r="K39" s="2">
        <f t="shared" si="7"/>
        <v>0.36953941246119648</v>
      </c>
      <c r="L39" s="8"/>
      <c r="M39" s="8"/>
      <c r="N39" s="8">
        <f>alpha!$I$1*B39/H39-'capital stock data'!$P$8</f>
        <v>8.9208380701096532E-2</v>
      </c>
      <c r="O39">
        <f t="shared" si="5"/>
        <v>0.95031480852768069</v>
      </c>
      <c r="R39">
        <f t="shared" si="2"/>
        <v>0.3744706227916193</v>
      </c>
      <c r="S39">
        <f t="shared" si="6"/>
        <v>0.9486037688996537</v>
      </c>
      <c r="T39">
        <f t="shared" si="3"/>
        <v>0.63662091712923363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</f>
        <v>11525.9</v>
      </c>
      <c r="C40" s="15">
        <f>'capital stock data'!I51</f>
        <v>2633.4371044756404</v>
      </c>
      <c r="D40" s="7">
        <f t="shared" si="1"/>
        <v>8892.4628955243588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28798.743848563023</v>
      </c>
      <c r="I40" s="16"/>
      <c r="J40" s="8">
        <f>(1-alpha!$I$1)*B40/E40</f>
        <v>3.059606400476932E-2</v>
      </c>
      <c r="K40" s="2">
        <f t="shared" si="7"/>
        <v>0.36849725119024224</v>
      </c>
      <c r="L40" s="8"/>
      <c r="M40" s="8"/>
      <c r="N40" s="8">
        <f>alpha!$I$1*B40/H40-'capital stock data'!$P$8</f>
        <v>9.0691003321212063E-2</v>
      </c>
      <c r="O40">
        <f t="shared" si="5"/>
        <v>0.95166031335776702</v>
      </c>
      <c r="R40">
        <f t="shared" si="2"/>
        <v>0.3744706227916193</v>
      </c>
      <c r="S40">
        <f t="shared" si="6"/>
        <v>0.9486037688996537</v>
      </c>
      <c r="T40">
        <f t="shared" si="3"/>
        <v>0.63662091712923363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</f>
        <v>12065.9</v>
      </c>
      <c r="C41" s="15">
        <f>'capital stock data'!I52</f>
        <v>2813.5781348984528</v>
      </c>
      <c r="D41" s="7">
        <f t="shared" si="1"/>
        <v>9252.3218651015468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29855.696955795262</v>
      </c>
      <c r="I41" s="16"/>
      <c r="J41" s="8">
        <f>(1-alpha!$I$1)*B41/E41</f>
        <v>3.1482891009945162E-2</v>
      </c>
      <c r="K41" s="2">
        <f t="shared" si="7"/>
        <v>0.36682935194825611</v>
      </c>
      <c r="L41" s="8"/>
      <c r="M41" s="8"/>
      <c r="N41" s="8">
        <f>alpha!$I$1*B41/H41-'capital stock data'!$P$8</f>
        <v>9.2114834024447492E-2</v>
      </c>
      <c r="O41">
        <f t="shared" si="5"/>
        <v>0.95270921199477576</v>
      </c>
      <c r="R41">
        <f t="shared" ref="R41:R58" si="8">R40</f>
        <v>0.3744706227916193</v>
      </c>
      <c r="S41">
        <f t="shared" ref="S41:S58" si="9">S40</f>
        <v>0.9486037688996537</v>
      </c>
      <c r="T41">
        <f t="shared" ref="T41:T58" si="10">T40</f>
        <v>0.63662091712923363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</f>
        <v>12559.7</v>
      </c>
      <c r="C42" s="15">
        <f>'capital stock data'!I53</f>
        <v>2960.1657591785943</v>
      </c>
      <c r="D42" s="7">
        <f t="shared" si="1"/>
        <v>9599.5342408214055</v>
      </c>
      <c r="E42" s="14">
        <f>'hours data'!D54</f>
        <v>247805.35859299853</v>
      </c>
      <c r="F42" s="14">
        <f>'hours data'!J54*52/10</f>
        <v>766797.2</v>
      </c>
      <c r="G42" s="14">
        <f t="shared" si="0"/>
        <v>518991.84140700143</v>
      </c>
      <c r="H42" s="16">
        <f>'capital stock data'!M53</f>
        <v>31034.931984450617</v>
      </c>
      <c r="I42" s="16"/>
      <c r="J42" s="8">
        <f>(1-alpha!$I$1)*B42/E42</f>
        <v>3.2266322965196555E-2</v>
      </c>
      <c r="K42" s="2">
        <f t="shared" si="7"/>
        <v>0.36437102855548342</v>
      </c>
      <c r="L42" s="8"/>
      <c r="M42" s="8"/>
      <c r="N42" s="8">
        <f>alpha!$I$1*B42/H42-'capital stock data'!$P$8</f>
        <v>9.2316495743566027E-2</v>
      </c>
      <c r="O42">
        <f t="shared" si="5"/>
        <v>0.94984105553325449</v>
      </c>
      <c r="R42">
        <f t="shared" si="8"/>
        <v>0.3744706227916193</v>
      </c>
      <c r="S42">
        <f t="shared" si="9"/>
        <v>0.9486037688996537</v>
      </c>
      <c r="T42">
        <f t="shared" si="10"/>
        <v>0.63662091712923363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</f>
        <v>12682.2</v>
      </c>
      <c r="C43" s="15">
        <f>'capital stock data'!I54</f>
        <v>2796.6556572332374</v>
      </c>
      <c r="D43" s="7">
        <f t="shared" si="1"/>
        <v>9885.5443427667633</v>
      </c>
      <c r="E43" s="14">
        <f>'hours data'!D55</f>
        <v>244581.87358463</v>
      </c>
      <c r="F43" s="14">
        <f>'hours data'!J55*52/10</f>
        <v>764519.6</v>
      </c>
      <c r="G43" s="14">
        <f t="shared" si="0"/>
        <v>519937.72641537001</v>
      </c>
      <c r="H43" s="16">
        <f>'capital stock data'!M54</f>
        <v>32296.201642941647</v>
      </c>
      <c r="I43" s="16"/>
      <c r="J43" s="8">
        <f>(1-alpha!$I$1)*B43/E43</f>
        <v>3.3010433998587774E-2</v>
      </c>
      <c r="K43" s="2">
        <f t="shared" si="7"/>
        <v>0.36546917251663891</v>
      </c>
      <c r="L43" s="8"/>
      <c r="M43" s="8"/>
      <c r="N43" s="8">
        <f>alpha!$I$1*B43/H43-'capital stock data'!$P$8</f>
        <v>8.7951717954772426E-2</v>
      </c>
      <c r="O43">
        <f t="shared" si="5"/>
        <v>0.94654399406578082</v>
      </c>
      <c r="R43">
        <f t="shared" si="8"/>
        <v>0.3744706227916193</v>
      </c>
      <c r="S43">
        <f t="shared" si="9"/>
        <v>0.9486037688996537</v>
      </c>
      <c r="T43">
        <f t="shared" si="10"/>
        <v>0.63662091712923363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</f>
        <v>12908.8</v>
      </c>
      <c r="C44" s="15">
        <f>'capital stock data'!I55</f>
        <v>2785.3139312229559</v>
      </c>
      <c r="D44" s="7">
        <f t="shared" si="1"/>
        <v>10123.486068777043</v>
      </c>
      <c r="E44" s="14">
        <f>'hours data'!D56</f>
        <v>242164.57035244268</v>
      </c>
      <c r="F44" s="14">
        <f>'hours data'!J56*52/10</f>
        <v>758680</v>
      </c>
      <c r="G44" s="14">
        <f t="shared" si="0"/>
        <v>516515.42964755732</v>
      </c>
      <c r="H44" s="16">
        <f>'capital stock data'!M55</f>
        <v>33324.917513301712</v>
      </c>
      <c r="I44" s="16"/>
      <c r="J44" s="8">
        <f>(1-alpha!$I$1)*B44/E44</f>
        <v>3.3935649971742275E-2</v>
      </c>
      <c r="K44" s="2">
        <f t="shared" si="7"/>
        <v>0.36610622065623938</v>
      </c>
      <c r="L44" s="8"/>
      <c r="M44" s="8"/>
      <c r="N44" s="8">
        <f>alpha!$I$1*B44/H44-'capital stock data'!$P$8</f>
        <v>8.6017759961618853E-2</v>
      </c>
      <c r="O44">
        <f t="shared" si="5"/>
        <v>0.94295848674973703</v>
      </c>
      <c r="R44">
        <f t="shared" si="8"/>
        <v>0.3744706227916193</v>
      </c>
      <c r="S44">
        <f t="shared" si="9"/>
        <v>0.9486037688996537</v>
      </c>
      <c r="T44">
        <f t="shared" si="10"/>
        <v>0.63662091712923363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</f>
        <v>13271.1</v>
      </c>
      <c r="C45" s="15">
        <f>'capital stock data'!I56</f>
        <v>2874.4999452683155</v>
      </c>
      <c r="D45" s="7">
        <f t="shared" si="1"/>
        <v>10396.600054731685</v>
      </c>
      <c r="E45" s="14">
        <f>'hours data'!D57</f>
        <v>241509.85262016783</v>
      </c>
      <c r="F45" s="14">
        <f>'hours data'!J57*52/10</f>
        <v>758674.8</v>
      </c>
      <c r="G45" s="14">
        <f t="shared" si="0"/>
        <v>517164.94737983221</v>
      </c>
      <c r="H45" s="16">
        <f>'capital stock data'!M56</f>
        <v>34285.978294962457</v>
      </c>
      <c r="I45" s="16"/>
      <c r="J45" s="8">
        <f>(1-alpha!$I$1)*B45/E45</f>
        <v>3.4982671562477897E-2</v>
      </c>
      <c r="K45" s="2">
        <f t="shared" si="7"/>
        <v>0.36494137398834214</v>
      </c>
      <c r="L45" s="8"/>
      <c r="M45" s="8"/>
      <c r="N45" s="8">
        <f>alpha!$I$1*B45/H45-'capital stock data'!$P$8</f>
        <v>8.5912005905214764E-2</v>
      </c>
      <c r="O45">
        <f t="shared" si="5"/>
        <v>0.94572879676141519</v>
      </c>
      <c r="R45">
        <f t="shared" si="8"/>
        <v>0.3744706227916193</v>
      </c>
      <c r="S45">
        <f t="shared" si="9"/>
        <v>0.9486037688996537</v>
      </c>
      <c r="T45">
        <f t="shared" si="10"/>
        <v>0.63662091712923363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</f>
        <v>13773.5</v>
      </c>
      <c r="C46" s="15">
        <f>'capital stock data'!I57</f>
        <v>3102.6814760201714</v>
      </c>
      <c r="D46" s="7">
        <f t="shared" si="1"/>
        <v>10670.818523979829</v>
      </c>
      <c r="E46" s="14">
        <f>'hours data'!D58</f>
        <v>244326.60155982111</v>
      </c>
      <c r="F46" s="14">
        <f>'hours data'!J58*52/10</f>
        <v>766979.2</v>
      </c>
      <c r="G46" s="14">
        <f t="shared" si="0"/>
        <v>522652.59844017884</v>
      </c>
      <c r="H46" s="16">
        <f>'capital stock data'!M57</f>
        <v>35283.615263287429</v>
      </c>
      <c r="I46" s="16"/>
      <c r="J46" s="8">
        <f>(1-alpha!$I$1)*B46/E46</f>
        <v>3.58884302654724E-2</v>
      </c>
      <c r="K46" s="2">
        <f t="shared" si="7"/>
        <v>0.36260767215353973</v>
      </c>
      <c r="L46" s="8"/>
      <c r="M46" s="8"/>
      <c r="N46" s="8">
        <f>alpha!$I$1*B46/H46-'capital stock data'!$P$8</f>
        <v>8.7109179103015646E-2</v>
      </c>
      <c r="O46">
        <f t="shared" si="5"/>
        <v>0.94413312199691013</v>
      </c>
      <c r="R46">
        <f t="shared" si="8"/>
        <v>0.3744706227916193</v>
      </c>
      <c r="S46">
        <f t="shared" si="9"/>
        <v>0.9486037688996537</v>
      </c>
      <c r="T46">
        <f t="shared" si="10"/>
        <v>0.63662091712923363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</f>
        <v>14234.2</v>
      </c>
      <c r="C47" s="15">
        <f>'capital stock data'!I58</f>
        <v>3305.6626744159407</v>
      </c>
      <c r="D47" s="7">
        <f t="shared" si="1"/>
        <v>10928.53732558406</v>
      </c>
      <c r="E47" s="14">
        <f>'hours data'!D59</f>
        <v>247606.31664100831</v>
      </c>
      <c r="F47" s="14">
        <f>'hours data'!J59*52/10</f>
        <v>777186.8</v>
      </c>
      <c r="G47" s="14">
        <f t="shared" si="0"/>
        <v>529580.4833589918</v>
      </c>
      <c r="H47" s="16">
        <f>'capital stock data'!M58</f>
        <v>36454.821702758702</v>
      </c>
      <c r="I47" s="16"/>
      <c r="J47" s="8">
        <f>(1-alpha!$I$1)*B47/E47</f>
        <v>3.6597569809736157E-2</v>
      </c>
      <c r="K47" s="2">
        <f t="shared" si="7"/>
        <v>0.36056003995845004</v>
      </c>
      <c r="N47" s="8">
        <f>alpha!$I$1*B47/H47-'capital stock data'!$P$8</f>
        <v>8.7144082959542166E-2</v>
      </c>
      <c r="O47">
        <f t="shared" si="5"/>
        <v>0.94205704005840885</v>
      </c>
      <c r="R47">
        <f t="shared" si="8"/>
        <v>0.3744706227916193</v>
      </c>
      <c r="S47">
        <f t="shared" si="9"/>
        <v>0.9486037688996537</v>
      </c>
      <c r="T47">
        <f t="shared" si="10"/>
        <v>0.63662091712923363</v>
      </c>
    </row>
    <row r="48" spans="1:34" x14ac:dyDescent="0.25">
      <c r="A48">
        <f t="shared" si="4"/>
        <v>2006</v>
      </c>
      <c r="B48" s="7">
        <f>'raw data'!C82</f>
        <v>14613.8</v>
      </c>
      <c r="C48" s="15">
        <f>'capital stock data'!I59</f>
        <v>3409.8409630554493</v>
      </c>
      <c r="D48" s="7">
        <f t="shared" si="1"/>
        <v>11203.95903694455</v>
      </c>
      <c r="E48" s="14">
        <f>'hours data'!D60</f>
        <v>252261.29835265837</v>
      </c>
      <c r="F48" s="14">
        <f>'hours data'!J60*52/10</f>
        <v>790550.8</v>
      </c>
      <c r="G48" s="14">
        <f t="shared" si="0"/>
        <v>538289.50164734165</v>
      </c>
      <c r="H48" s="16">
        <f>'capital stock data'!M59</f>
        <v>37764.895842516104</v>
      </c>
      <c r="I48" s="16"/>
      <c r="J48" s="8">
        <f>(1-alpha!$I$1)*B48/E48</f>
        <v>3.6880214363033514E-2</v>
      </c>
      <c r="K48" s="2">
        <f t="shared" si="7"/>
        <v>0.36076410490297817</v>
      </c>
      <c r="N48" s="8">
        <f>alpha!$I$1*B48/H48-'capital stock data'!$P$8</f>
        <v>8.5874601840789835E-2</v>
      </c>
      <c r="O48">
        <f t="shared" si="5"/>
        <v>0.94412565094203471</v>
      </c>
      <c r="R48">
        <f t="shared" si="8"/>
        <v>0.3744706227916193</v>
      </c>
      <c r="S48">
        <f t="shared" si="9"/>
        <v>0.9486037688996537</v>
      </c>
      <c r="T48">
        <f t="shared" si="10"/>
        <v>0.63662091712923363</v>
      </c>
    </row>
    <row r="49" spans="1:20" x14ac:dyDescent="0.25">
      <c r="A49">
        <f t="shared" si="4"/>
        <v>2007</v>
      </c>
      <c r="B49" s="7">
        <f>'raw data'!C83</f>
        <v>14873.7</v>
      </c>
      <c r="C49" s="15">
        <f>'capital stock data'!I60</f>
        <v>3324.5353649776207</v>
      </c>
      <c r="D49" s="7">
        <f t="shared" si="1"/>
        <v>11549.16463502238</v>
      </c>
      <c r="E49" s="14">
        <f>'hours data'!D61</f>
        <v>254330.19667245046</v>
      </c>
      <c r="F49" s="14">
        <f>'hours data'!J61*52/10</f>
        <v>797404.4</v>
      </c>
      <c r="G49" s="14">
        <f t="shared" si="0"/>
        <v>543074.20332754962</v>
      </c>
      <c r="H49" s="16">
        <f>'capital stock data'!M60</f>
        <v>39107.432958349724</v>
      </c>
      <c r="I49" s="16"/>
      <c r="J49" s="8">
        <f>(1-alpha!$I$1)*B49/E49</f>
        <v>3.7230767950453027E-2</v>
      </c>
      <c r="K49" s="2">
        <f t="shared" si="7"/>
        <v>0.36354443037652073</v>
      </c>
      <c r="N49" s="8">
        <f>alpha!$I$1*B49/H49-'capital stock data'!$P$8</f>
        <v>8.3462272743154167E-2</v>
      </c>
      <c r="O49">
        <f t="shared" si="5"/>
        <v>0.95140464331710273</v>
      </c>
      <c r="R49">
        <f t="shared" si="8"/>
        <v>0.3744706227916193</v>
      </c>
      <c r="S49">
        <f t="shared" si="9"/>
        <v>0.9486037688996537</v>
      </c>
      <c r="T49">
        <f t="shared" si="10"/>
        <v>0.63662091712923363</v>
      </c>
    </row>
    <row r="50" spans="1:20" x14ac:dyDescent="0.25">
      <c r="A50">
        <f t="shared" si="4"/>
        <v>2008</v>
      </c>
      <c r="B50" s="7">
        <f>'raw data'!C84</f>
        <v>14830.4</v>
      </c>
      <c r="C50" s="15">
        <f>'capital stock data'!I61</f>
        <v>3082.6386857445682</v>
      </c>
      <c r="D50" s="7">
        <f t="shared" si="1"/>
        <v>11747.761314255431</v>
      </c>
      <c r="E50" s="14">
        <f>'hours data'!D62</f>
        <v>251355.85553521127</v>
      </c>
      <c r="F50" s="14">
        <f>'hours data'!J62*52/10</f>
        <v>790727.6</v>
      </c>
      <c r="G50" s="14">
        <f t="shared" si="0"/>
        <v>539371.7444647887</v>
      </c>
      <c r="H50" s="16">
        <f>'capital stock data'!M61</f>
        <v>40291.172094286827</v>
      </c>
      <c r="I50" s="16"/>
      <c r="J50" s="8">
        <f>(1-alpha!$I$1)*B50/E50</f>
        <v>3.7561658666315778E-2</v>
      </c>
      <c r="K50" s="2">
        <f t="shared" si="7"/>
        <v>0.36703199194513425</v>
      </c>
      <c r="N50" s="8">
        <f>alpha!$I$1*B50/H50-'capital stock data'!$P$8</f>
        <v>7.9011386376762846E-2</v>
      </c>
      <c r="O50">
        <f t="shared" si="5"/>
        <v>0.94271086869466514</v>
      </c>
      <c r="R50">
        <f t="shared" si="8"/>
        <v>0.3744706227916193</v>
      </c>
      <c r="S50">
        <f t="shared" si="9"/>
        <v>0.9486037688996537</v>
      </c>
      <c r="T50">
        <f t="shared" si="10"/>
        <v>0.63662091712923363</v>
      </c>
    </row>
    <row r="51" spans="1:20" x14ac:dyDescent="0.25">
      <c r="A51">
        <f t="shared" si="4"/>
        <v>2009</v>
      </c>
      <c r="B51" s="7">
        <f>'raw data'!C85</f>
        <v>14418.7</v>
      </c>
      <c r="C51" s="15">
        <f>'capital stock data'!I62</f>
        <v>2525.1</v>
      </c>
      <c r="D51" s="7">
        <f>B51-C51</f>
        <v>11893.6</v>
      </c>
      <c r="E51" s="14">
        <f>'hours data'!D63</f>
        <v>238551.88006168761</v>
      </c>
      <c r="F51" s="14">
        <f>'hours data'!J63*52/10</f>
        <v>759194.8</v>
      </c>
      <c r="G51" s="14">
        <f>F51-E51</f>
        <v>520642.91993831244</v>
      </c>
      <c r="H51" s="16">
        <f>'capital stock data'!M62</f>
        <v>41168.214995339127</v>
      </c>
      <c r="J51" s="8">
        <f>(1-alpha!$I$1)*B51/E51</f>
        <v>3.8479034478527699E-2</v>
      </c>
      <c r="K51" s="2">
        <f>D51/(D51+J51*G51)</f>
        <v>0.37251972494474</v>
      </c>
      <c r="N51" s="8">
        <f>alpha!$I$1*B51/H51-'capital stock data'!$P$8</f>
        <v>7.2527983740579796E-2</v>
      </c>
      <c r="O51">
        <f>D51/D50/(1+N51)</f>
        <v>0.94395128483131086</v>
      </c>
      <c r="R51">
        <f t="shared" si="8"/>
        <v>0.3744706227916193</v>
      </c>
      <c r="S51">
        <f t="shared" si="9"/>
        <v>0.9486037688996537</v>
      </c>
      <c r="T51">
        <f t="shared" si="10"/>
        <v>0.63662091712923363</v>
      </c>
    </row>
    <row r="52" spans="1:20" x14ac:dyDescent="0.25">
      <c r="A52">
        <f t="shared" si="4"/>
        <v>2010</v>
      </c>
      <c r="B52" s="7">
        <f>'raw data'!C86</f>
        <v>14783.8</v>
      </c>
      <c r="C52" s="15">
        <f>'capital stock data'!I63</f>
        <v>2719.3798535190181</v>
      </c>
      <c r="D52" s="7">
        <f t="shared" ref="D52:D58" si="11">B52-C52</f>
        <v>12064.420146480981</v>
      </c>
      <c r="E52" s="14">
        <f>'hours data'!D64</f>
        <v>238145.97569078801</v>
      </c>
      <c r="F52" s="14">
        <f>'hours data'!J64*52/10</f>
        <v>751540.4</v>
      </c>
      <c r="G52" s="14">
        <f t="shared" ref="G52:G58" si="12">F52-E52</f>
        <v>513394.42430921202</v>
      </c>
      <c r="H52" s="16">
        <f>'capital stock data'!M63</f>
        <v>41439.708640961057</v>
      </c>
      <c r="J52" s="8">
        <f>(1-alpha!$I$1)*B52/E52</f>
        <v>3.952061876063534E-2</v>
      </c>
      <c r="K52" s="2">
        <f t="shared" ref="K52:K58" si="13">D52/(D52+J52*G52)</f>
        <v>0.37288707047872771</v>
      </c>
      <c r="N52" s="8">
        <f>alpha!$I$1*B52/H52-'capital stock data'!$P$8</f>
        <v>7.489568547525001E-2</v>
      </c>
      <c r="O52">
        <f t="shared" ref="O52:O58" si="14">D52/D51/(1+N52)</f>
        <v>0.94368446367258485</v>
      </c>
      <c r="R52">
        <f t="shared" si="8"/>
        <v>0.3744706227916193</v>
      </c>
      <c r="S52">
        <f t="shared" si="9"/>
        <v>0.9486037688996537</v>
      </c>
      <c r="T52">
        <f t="shared" si="10"/>
        <v>0.63662091712923363</v>
      </c>
    </row>
    <row r="53" spans="1:20" x14ac:dyDescent="0.25">
      <c r="A53">
        <f t="shared" si="4"/>
        <v>2011</v>
      </c>
      <c r="B53" s="7">
        <f>'raw data'!C87</f>
        <v>15020.6</v>
      </c>
      <c r="C53" s="15">
        <f>'capital stock data'!I64</f>
        <v>2785.5755405048371</v>
      </c>
      <c r="D53" s="7">
        <f t="shared" si="11"/>
        <v>12235.024459495164</v>
      </c>
      <c r="E53" s="14">
        <f>'hours data'!D65</f>
        <v>241509.39642181798</v>
      </c>
      <c r="F53" s="14">
        <f>'hours data'!J65*52/10</f>
        <v>758612.4</v>
      </c>
      <c r="G53" s="14">
        <f t="shared" si="12"/>
        <v>517103.00357818208</v>
      </c>
      <c r="H53" s="16">
        <f>'capital stock data'!M64</f>
        <v>41890.62019369466</v>
      </c>
      <c r="J53" s="8">
        <f>(1-alpha!$I$1)*B53/E53</f>
        <v>3.9594435204209293E-2</v>
      </c>
      <c r="K53" s="2">
        <f t="shared" si="13"/>
        <v>0.37405194831659783</v>
      </c>
      <c r="N53" s="8">
        <f>alpha!$I$1*B53/H53-'capital stock data'!$P$8</f>
        <v>7.5554384255359361E-2</v>
      </c>
      <c r="O53">
        <f t="shared" si="14"/>
        <v>0.94290082078244175</v>
      </c>
      <c r="R53">
        <f t="shared" si="8"/>
        <v>0.3744706227916193</v>
      </c>
      <c r="S53">
        <f t="shared" si="9"/>
        <v>0.9486037688996537</v>
      </c>
      <c r="T53">
        <f t="shared" si="10"/>
        <v>0.63662091712923363</v>
      </c>
    </row>
    <row r="54" spans="1:20" x14ac:dyDescent="0.25">
      <c r="A54">
        <f t="shared" si="4"/>
        <v>2012</v>
      </c>
      <c r="B54" s="7">
        <f>'raw data'!C88</f>
        <v>15354.6</v>
      </c>
      <c r="C54" s="15">
        <f>'capital stock data'!I65</f>
        <v>2971.1620991253644</v>
      </c>
      <c r="D54" s="7">
        <f t="shared" si="11"/>
        <v>12383.437900874636</v>
      </c>
      <c r="E54" s="14">
        <f>'hours data'!D66</f>
        <v>246184.25920461741</v>
      </c>
      <c r="F54" s="14">
        <f>'hours data'!J66*52/10</f>
        <v>772101.2</v>
      </c>
      <c r="G54" s="14">
        <f t="shared" si="12"/>
        <v>525916.94079538248</v>
      </c>
      <c r="H54" s="16">
        <f>'capital stock data'!M65</f>
        <v>42383.043896840594</v>
      </c>
      <c r="J54" s="8">
        <f>(1-alpha!$I$1)*B54/E54</f>
        <v>3.9706273527536688E-2</v>
      </c>
      <c r="K54" s="2">
        <f t="shared" si="13"/>
        <v>0.37225912303255726</v>
      </c>
      <c r="N54" s="8">
        <f>alpha!$I$1*B54/H54-'capital stock data'!$P$8</f>
        <v>7.690416634497925E-2</v>
      </c>
      <c r="O54">
        <f t="shared" si="14"/>
        <v>0.93985170055151468</v>
      </c>
      <c r="R54">
        <f t="shared" si="8"/>
        <v>0.3744706227916193</v>
      </c>
      <c r="S54">
        <f t="shared" si="9"/>
        <v>0.9486037688996537</v>
      </c>
      <c r="T54">
        <f t="shared" si="10"/>
        <v>0.63662091712923363</v>
      </c>
    </row>
    <row r="55" spans="1:20" x14ac:dyDescent="0.25">
      <c r="A55">
        <f t="shared" si="4"/>
        <v>2013</v>
      </c>
      <c r="B55" s="7">
        <f>'raw data'!C89</f>
        <v>15612.2</v>
      </c>
      <c r="C55" s="15">
        <f>'capital stock data'!I66</f>
        <v>3085.3070676691732</v>
      </c>
      <c r="D55" s="7">
        <f t="shared" si="11"/>
        <v>12526.892932330828</v>
      </c>
      <c r="E55" s="14">
        <f>'hours data'!D67</f>
        <v>249745.2363690451</v>
      </c>
      <c r="F55" s="14">
        <f>'hours data'!J67*52/10</f>
        <v>783088.8</v>
      </c>
      <c r="G55" s="14">
        <f t="shared" si="12"/>
        <v>533343.56363095494</v>
      </c>
      <c r="H55" s="16">
        <f>'capital stock data'!M66</f>
        <v>43034.098188167678</v>
      </c>
      <c r="J55" s="8">
        <f>(1-alpha!$I$1)*B55/E55</f>
        <v>3.9796767405478037E-2</v>
      </c>
      <c r="K55" s="2">
        <f t="shared" si="13"/>
        <v>0.37114253564100669</v>
      </c>
      <c r="N55" s="8">
        <f>alpha!$I$1*B55/H55-'capital stock data'!$P$8</f>
        <v>7.7087695946233006E-2</v>
      </c>
      <c r="O55">
        <f t="shared" si="14"/>
        <v>0.93918483214812032</v>
      </c>
      <c r="R55">
        <f t="shared" si="8"/>
        <v>0.3744706227916193</v>
      </c>
      <c r="S55">
        <f t="shared" si="9"/>
        <v>0.9486037688996537</v>
      </c>
      <c r="T55">
        <f t="shared" si="10"/>
        <v>0.63662091712923363</v>
      </c>
    </row>
    <row r="56" spans="1:20" x14ac:dyDescent="0.25">
      <c r="A56">
        <f t="shared" si="4"/>
        <v>2014</v>
      </c>
      <c r="B56" s="7">
        <f>'raw data'!C90</f>
        <v>16013.3</v>
      </c>
      <c r="C56" s="15">
        <f>'capital stock data'!I67</f>
        <v>3225.8884550942184</v>
      </c>
      <c r="D56" s="7">
        <f t="shared" si="11"/>
        <v>12787.411544905781</v>
      </c>
      <c r="E56" s="14">
        <f>'hours data'!D68</f>
        <v>254424.50084099028</v>
      </c>
      <c r="F56" s="14">
        <f>'hours data'!J68*52/10</f>
        <v>796827.2</v>
      </c>
      <c r="G56" s="14">
        <f t="shared" si="12"/>
        <v>542402.69915900961</v>
      </c>
      <c r="H56" s="16">
        <f>'capital stock data'!M67</f>
        <v>43763.65781469168</v>
      </c>
      <c r="J56" s="8">
        <f>(1-alpha!$I$1)*B56/E56</f>
        <v>4.0068474925049898E-2</v>
      </c>
      <c r="K56" s="2">
        <f t="shared" si="13"/>
        <v>0.37042777749271899</v>
      </c>
      <c r="N56" s="8">
        <f>alpha!$I$1*B56/H56-'capital stock data'!$P$8</f>
        <v>7.8220465816173354E-2</v>
      </c>
      <c r="O56">
        <f t="shared" si="14"/>
        <v>0.94674213533342733</v>
      </c>
      <c r="R56">
        <f t="shared" si="8"/>
        <v>0.3744706227916193</v>
      </c>
      <c r="S56">
        <f t="shared" si="9"/>
        <v>0.9486037688996537</v>
      </c>
      <c r="T56">
        <f t="shared" si="10"/>
        <v>0.63662091712923363</v>
      </c>
    </row>
    <row r="57" spans="1:20" x14ac:dyDescent="0.25">
      <c r="A57">
        <f t="shared" si="4"/>
        <v>2015</v>
      </c>
      <c r="B57" s="7">
        <f>'raw data'!C91</f>
        <v>16471.5</v>
      </c>
      <c r="C57" s="15">
        <f>'capital stock data'!I68</f>
        <v>3364.8011141953675</v>
      </c>
      <c r="D57" s="7">
        <f t="shared" si="11"/>
        <v>13106.698885804632</v>
      </c>
      <c r="E57" s="14">
        <f>'hours data'!D69</f>
        <v>259377.66254748314</v>
      </c>
      <c r="F57" s="14">
        <f>'hours data'!J69*52/10</f>
        <v>811922.8</v>
      </c>
      <c r="G57" s="14">
        <f t="shared" si="12"/>
        <v>552545.13745251694</v>
      </c>
      <c r="H57" s="16">
        <f>'capital stock data'!M68</f>
        <v>44593.861702136252</v>
      </c>
      <c r="J57" s="8">
        <f>(1-alpha!$I$1)*B57/E57</f>
        <v>4.0427927885172174E-2</v>
      </c>
      <c r="K57" s="2">
        <f t="shared" si="13"/>
        <v>0.36977615880213915</v>
      </c>
      <c r="N57" s="8">
        <f>alpha!$I$1*B57/H57-'capital stock data'!$P$8</f>
        <v>7.9478818940161941E-2</v>
      </c>
      <c r="O57">
        <f t="shared" si="14"/>
        <v>0.94950346569509325</v>
      </c>
      <c r="R57">
        <f t="shared" si="8"/>
        <v>0.3744706227916193</v>
      </c>
      <c r="S57">
        <f t="shared" si="9"/>
        <v>0.9486037688996537</v>
      </c>
      <c r="T57">
        <f t="shared" si="10"/>
        <v>0.63662091712923363</v>
      </c>
    </row>
    <row r="58" spans="1:20" x14ac:dyDescent="0.25">
      <c r="A58">
        <f t="shared" si="4"/>
        <v>2016</v>
      </c>
      <c r="B58" s="7">
        <f>'raw data'!C92</f>
        <v>16716.2</v>
      </c>
      <c r="C58" s="15">
        <f>'capital stock data'!I69</f>
        <v>3291.1827850412096</v>
      </c>
      <c r="D58" s="7">
        <f t="shared" si="11"/>
        <v>13425.017214958791</v>
      </c>
      <c r="E58" s="14">
        <f>'hours data'!D70</f>
        <v>262383.52986048511</v>
      </c>
      <c r="F58" s="14">
        <f>'hours data'!J70*52/10</f>
        <v>822962.4</v>
      </c>
      <c r="G58" s="14">
        <f t="shared" si="12"/>
        <v>560578.87013951491</v>
      </c>
      <c r="H58" s="16">
        <f>'capital stock data'!M69</f>
        <v>45517.531712892502</v>
      </c>
      <c r="J58" s="8">
        <f>(1-alpha!$I$1)*B58/E58</f>
        <v>4.055850068247123E-2</v>
      </c>
      <c r="K58" s="2">
        <f t="shared" si="13"/>
        <v>0.37125417672324923</v>
      </c>
      <c r="N58" s="8">
        <f>alpha!$I$1*B58/H58-'capital stock data'!$P$8</f>
        <v>7.8708646606334212E-2</v>
      </c>
      <c r="O58">
        <f t="shared" si="14"/>
        <v>0.9495489750148175</v>
      </c>
      <c r="R58">
        <f t="shared" si="8"/>
        <v>0.3744706227916193</v>
      </c>
      <c r="S58">
        <f t="shared" si="9"/>
        <v>0.9486037688996537</v>
      </c>
      <c r="T58">
        <f t="shared" si="10"/>
        <v>0.63662091712923363</v>
      </c>
    </row>
    <row r="59" spans="1:20" x14ac:dyDescent="0.25">
      <c r="B59" s="7"/>
      <c r="C59" s="15"/>
    </row>
  </sheetData>
  <phoneticPr fontId="1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" workbookViewId="0">
      <selection activeCell="G53" sqref="G53:Q59"/>
    </sheetView>
  </sheetViews>
  <sheetFormatPr defaultRowHeight="13.2" x14ac:dyDescent="0.25"/>
  <cols>
    <col min="14" max="14" width="10" customWidth="1"/>
  </cols>
  <sheetData>
    <row r="1" spans="1:17" x14ac:dyDescent="0.25">
      <c r="B1" t="s">
        <v>0</v>
      </c>
      <c r="C1">
        <f>alpha!I1</f>
        <v>0.36337908287076637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84</v>
      </c>
      <c r="I2" t="s">
        <v>30</v>
      </c>
      <c r="J2" s="22" t="s">
        <v>84</v>
      </c>
      <c r="K2" t="s">
        <v>31</v>
      </c>
      <c r="L2" t="s">
        <v>32</v>
      </c>
      <c r="N2" t="s">
        <v>30</v>
      </c>
      <c r="O2" s="22" t="s">
        <v>84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</f>
        <v>3108.7</v>
      </c>
      <c r="C3" s="17">
        <f>'capital stock data'!M13</f>
        <v>7746.39265143189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1.4209109296964581E-2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</f>
        <v>3188.1</v>
      </c>
      <c r="C4" s="17">
        <f>'capital stock data'!M14</f>
        <v>8023.2750395235489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1.453590061660588E-2</v>
      </c>
      <c r="I4">
        <f>B4/E4/$B$3*$E$3*100</f>
        <v>101.17971353313084</v>
      </c>
      <c r="J4">
        <f>G4/$G$3*100</f>
        <v>102.2998719540507</v>
      </c>
      <c r="K4">
        <f>(C4/B4/$C$3*$B$3)^($C$1/(1-$C$1))*100</f>
        <v>100.56662383524817</v>
      </c>
      <c r="L4">
        <f>D4/E4/$D$3*$E$3*100</f>
        <v>98.347762745805312</v>
      </c>
      <c r="N4">
        <f t="shared" ref="N4:N51" si="4">LOG(I4/100,2)</f>
        <v>1.6920059607529122E-2</v>
      </c>
      <c r="O4">
        <f t="shared" si="0"/>
        <v>3.2804339302482381E-2</v>
      </c>
      <c r="P4">
        <f t="shared" si="1"/>
        <v>8.1515813184319906E-3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</f>
        <v>3383.1</v>
      </c>
      <c r="C5" s="17">
        <f>'capital stock data'!M15</f>
        <v>8300.0196351167669</v>
      </c>
      <c r="D5" s="17">
        <f>'hours data'!D16</f>
        <v>132744.5906803153</v>
      </c>
      <c r="E5" s="17">
        <f>'hours data'!K16</f>
        <v>111900.4136259064</v>
      </c>
      <c r="G5">
        <f t="shared" si="3"/>
        <v>1.5269439002161388E-2</v>
      </c>
      <c r="I5">
        <f>B5/E5/$B$3*$E$3*100</f>
        <v>105.75394266266454</v>
      </c>
      <c r="J5">
        <f>G5/$G$3*100</f>
        <v>107.46232352103394</v>
      </c>
      <c r="K5">
        <f>(C5/B5/$C$3*$B$3)^($C$1/(1-$C$1))*100</f>
        <v>99.115935780990156</v>
      </c>
      <c r="L5">
        <f>D5/E5/$D$3*$E$3*100</f>
        <v>99.288021199708083</v>
      </c>
      <c r="N5">
        <f t="shared" si="4"/>
        <v>8.0711450142795571E-2</v>
      </c>
      <c r="O5">
        <f t="shared" si="0"/>
        <v>0.10383093705338126</v>
      </c>
      <c r="P5">
        <f t="shared" si="1"/>
        <v>-1.2811063470419656E-2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</f>
        <v>3530.4</v>
      </c>
      <c r="C6" s="17">
        <f>'capital stock data'!M16</f>
        <v>8626.1651602907987</v>
      </c>
      <c r="D6" s="17">
        <f>'hours data'!D17</f>
        <v>134225.46385955287</v>
      </c>
      <c r="E6" s="17">
        <f>'hours data'!K17</f>
        <v>113730.08609765275</v>
      </c>
      <c r="G6">
        <f t="shared" si="3"/>
        <v>1.5795181832691692E-2</v>
      </c>
      <c r="I6">
        <f t="shared" ref="I6:I49" si="6">B6/E6/$B$3*$E$3*100</f>
        <v>108.58303356489904</v>
      </c>
      <c r="J6">
        <f t="shared" ref="J6:J49" si="7">G6/$G$3*100</f>
        <v>111.16236424520949</v>
      </c>
      <c r="K6">
        <f t="shared" ref="K6:K49" si="8">(C6/B6/$C$3*$B$3)^($C$1/(1-$C$1))*100</f>
        <v>98.885573286059554</v>
      </c>
      <c r="L6">
        <f t="shared" ref="L6:L49" si="9">D6/E6/$D$3*$E$3*100</f>
        <v>98.780509085550705</v>
      </c>
      <c r="N6">
        <f t="shared" si="4"/>
        <v>0.11879869518632392</v>
      </c>
      <c r="O6">
        <f t="shared" si="0"/>
        <v>0.15266842378719467</v>
      </c>
      <c r="P6">
        <f t="shared" si="1"/>
        <v>-1.6168037672899517E-2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</f>
        <v>3734</v>
      </c>
      <c r="C7" s="17">
        <f>'capital stock data'!M17</f>
        <v>8970.4929689239216</v>
      </c>
      <c r="D7" s="17">
        <f>'hours data'!D18</f>
        <v>136866.65333333332</v>
      </c>
      <c r="E7" s="17">
        <f>'hours data'!K18</f>
        <v>115646.32017242699</v>
      </c>
      <c r="G7">
        <f t="shared" si="3"/>
        <v>1.6542787357587393E-2</v>
      </c>
      <c r="I7">
        <f t="shared" si="6"/>
        <v>112.94211586361773</v>
      </c>
      <c r="J7">
        <f t="shared" si="7"/>
        <v>116.42381666471763</v>
      </c>
      <c r="K7">
        <f t="shared" si="8"/>
        <v>97.934687719794255</v>
      </c>
      <c r="L7">
        <f t="shared" si="9"/>
        <v>99.055260463511615</v>
      </c>
      <c r="N7">
        <f t="shared" si="4"/>
        <v>0.17558356421079385</v>
      </c>
      <c r="O7">
        <f t="shared" si="0"/>
        <v>0.21938621863563398</v>
      </c>
      <c r="P7">
        <f t="shared" si="1"/>
        <v>-3.0108152957126259E-2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</f>
        <v>3976.7</v>
      </c>
      <c r="C8" s="17">
        <f>'capital stock data'!M18</f>
        <v>9342.4261556649744</v>
      </c>
      <c r="D8" s="17">
        <f>'hours data'!D19</f>
        <v>141383.88440567066</v>
      </c>
      <c r="E8" s="17">
        <f>'hours data'!K19</f>
        <v>117490.50526515598</v>
      </c>
      <c r="G8">
        <f t="shared" si="3"/>
        <v>1.7274066188962243E-2</v>
      </c>
      <c r="I8">
        <f t="shared" si="6"/>
        <v>118.39503274944279</v>
      </c>
      <c r="J8">
        <f t="shared" si="7"/>
        <v>121.57036607954316</v>
      </c>
      <c r="K8">
        <f t="shared" si="8"/>
        <v>96.693416402146468</v>
      </c>
      <c r="L8">
        <f t="shared" si="9"/>
        <v>100.71840797364051</v>
      </c>
      <c r="N8">
        <f t="shared" si="4"/>
        <v>0.24360855412503171</v>
      </c>
      <c r="O8">
        <f t="shared" si="0"/>
        <v>0.28179160114704549</v>
      </c>
      <c r="P8">
        <f t="shared" si="1"/>
        <v>-4.8510431114079051E-2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</f>
        <v>4238.8999999999996</v>
      </c>
      <c r="C9" s="17">
        <f>'capital stock data'!M19</f>
        <v>9780.1335087243096</v>
      </c>
      <c r="D9" s="17">
        <f>'hours data'!D20</f>
        <v>147222.31846128733</v>
      </c>
      <c r="E9" s="17">
        <f>'hours data'!K20</f>
        <v>119244.91522549231</v>
      </c>
      <c r="G9">
        <f t="shared" si="3"/>
        <v>1.7866076349320959E-2</v>
      </c>
      <c r="I9">
        <f t="shared" si="6"/>
        <v>124.34454177674897</v>
      </c>
      <c r="J9">
        <f t="shared" si="7"/>
        <v>125.7367789628981</v>
      </c>
      <c r="K9">
        <f t="shared" si="8"/>
        <v>95.701533635604434</v>
      </c>
      <c r="L9">
        <f t="shared" si="9"/>
        <v>103.3345370346636</v>
      </c>
      <c r="N9">
        <f t="shared" si="4"/>
        <v>0.31434318045836346</v>
      </c>
      <c r="O9">
        <f t="shared" si="0"/>
        <v>0.33040671074710687</v>
      </c>
      <c r="P9">
        <f t="shared" si="1"/>
        <v>-6.3386050523474985E-2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</f>
        <v>4355.2</v>
      </c>
      <c r="C10" s="17">
        <f>'capital stock data'!M20</f>
        <v>10273.53358804398</v>
      </c>
      <c r="D10" s="17">
        <f>'hours data'!D21</f>
        <v>149146.2628244214</v>
      </c>
      <c r="E10" s="17">
        <f>'hours data'!K21</f>
        <v>121001.9227857871</v>
      </c>
      <c r="G10">
        <f t="shared" si="3"/>
        <v>1.7891810410256326E-2</v>
      </c>
      <c r="I10">
        <f t="shared" si="6"/>
        <v>125.90102219024071</v>
      </c>
      <c r="J10">
        <f t="shared" si="7"/>
        <v>125.91788856236374</v>
      </c>
      <c r="K10">
        <f t="shared" si="8"/>
        <v>96.919241105007274</v>
      </c>
      <c r="L10">
        <f t="shared" si="9"/>
        <v>103.16486604862123</v>
      </c>
      <c r="N10">
        <f t="shared" si="4"/>
        <v>0.33228999634370088</v>
      </c>
      <c r="O10">
        <f t="shared" si="0"/>
        <v>0.33248325451786548</v>
      </c>
      <c r="P10">
        <f t="shared" si="1"/>
        <v>-4.5144986614085288E-2</v>
      </c>
      <c r="Q10">
        <f t="shared" si="2"/>
        <v>4.4951728439920575E-2</v>
      </c>
    </row>
    <row r="11" spans="1:17" x14ac:dyDescent="0.25">
      <c r="A11">
        <f t="shared" ref="A11:A59" si="10">A10+1</f>
        <v>1968</v>
      </c>
      <c r="B11" s="17">
        <f>'raw data'!C44</f>
        <v>4569</v>
      </c>
      <c r="C11" s="17">
        <f>'capital stock data'!M21</f>
        <v>10724.006536449762</v>
      </c>
      <c r="D11" s="17">
        <f>'hours data'!D22</f>
        <v>151900.4346666323</v>
      </c>
      <c r="E11" s="17">
        <f>'hours data'!K22</f>
        <v>122740.75932366723</v>
      </c>
      <c r="G11">
        <f t="shared" si="3"/>
        <v>1.8482582378435062E-2</v>
      </c>
      <c r="I11">
        <f t="shared" si="6"/>
        <v>130.21043103847171</v>
      </c>
      <c r="J11">
        <f t="shared" si="7"/>
        <v>130.07558737255545</v>
      </c>
      <c r="K11">
        <f t="shared" si="8"/>
        <v>96.642477627771839</v>
      </c>
      <c r="L11">
        <f t="shared" si="9"/>
        <v>103.58143549148382</v>
      </c>
      <c r="N11">
        <f t="shared" si="4"/>
        <v>0.38084502611249837</v>
      </c>
      <c r="O11">
        <f t="shared" si="0"/>
        <v>0.37935022199890001</v>
      </c>
      <c r="P11">
        <f t="shared" si="1"/>
        <v>-4.927065330922259E-2</v>
      </c>
      <c r="Q11">
        <f t="shared" si="2"/>
        <v>5.0765457422820834E-2</v>
      </c>
    </row>
    <row r="12" spans="1:17" x14ac:dyDescent="0.25">
      <c r="A12">
        <f t="shared" si="10"/>
        <v>1969</v>
      </c>
      <c r="B12" s="17">
        <f>'raw data'!C45</f>
        <v>4712.5</v>
      </c>
      <c r="C12" s="17">
        <f>'capital stock data'!M22</f>
        <v>11185.041787335856</v>
      </c>
      <c r="D12" s="17">
        <f>'hours data'!D23</f>
        <v>155918.54948027551</v>
      </c>
      <c r="E12" s="17">
        <f>'hours data'!K23</f>
        <v>124570.06761399849</v>
      </c>
      <c r="G12">
        <f t="shared" si="3"/>
        <v>1.8453788818305856E-2</v>
      </c>
      <c r="I12">
        <f t="shared" si="6"/>
        <v>132.32779846809132</v>
      </c>
      <c r="J12">
        <f t="shared" si="7"/>
        <v>129.87294581686444</v>
      </c>
      <c r="K12">
        <f t="shared" si="8"/>
        <v>97.260521885055255</v>
      </c>
      <c r="L12">
        <f t="shared" si="9"/>
        <v>104.76007488130475</v>
      </c>
      <c r="N12">
        <f t="shared" si="4"/>
        <v>0.40411616440805243</v>
      </c>
      <c r="O12">
        <f t="shared" si="0"/>
        <v>0.37710093039408965</v>
      </c>
      <c r="P12">
        <f t="shared" si="1"/>
        <v>-4.0073762009486071E-2</v>
      </c>
      <c r="Q12">
        <f t="shared" si="2"/>
        <v>6.7088996023449227E-2</v>
      </c>
    </row>
    <row r="13" spans="1:17" x14ac:dyDescent="0.25">
      <c r="A13">
        <f t="shared" si="10"/>
        <v>1970</v>
      </c>
      <c r="B13" s="17">
        <f>'raw data'!C46</f>
        <v>4722</v>
      </c>
      <c r="C13" s="17">
        <f>'capital stock data'!M23</f>
        <v>11649.80721578655</v>
      </c>
      <c r="D13" s="17">
        <f>'hours data'!D24</f>
        <v>153354.92264576803</v>
      </c>
      <c r="E13" s="17">
        <f>'hours data'!K24</f>
        <v>126767.12798947831</v>
      </c>
      <c r="G13">
        <f t="shared" si="3"/>
        <v>1.8389384133809597E-2</v>
      </c>
      <c r="I13">
        <f t="shared" si="6"/>
        <v>130.29650175164335</v>
      </c>
      <c r="J13">
        <f t="shared" si="7"/>
        <v>129.41968246903431</v>
      </c>
      <c r="K13">
        <f t="shared" si="8"/>
        <v>99.432793593895354</v>
      </c>
      <c r="L13">
        <f t="shared" si="9"/>
        <v>101.25180745980005</v>
      </c>
      <c r="N13">
        <f t="shared" si="4"/>
        <v>0.38179835041943272</v>
      </c>
      <c r="O13">
        <f t="shared" si="0"/>
        <v>0.37205704268673107</v>
      </c>
      <c r="P13">
        <f t="shared" si="1"/>
        <v>-8.2063542400248688E-3</v>
      </c>
      <c r="Q13">
        <f t="shared" si="2"/>
        <v>1.7947661972724759E-2</v>
      </c>
    </row>
    <row r="14" spans="1:17" x14ac:dyDescent="0.25">
      <c r="A14">
        <f t="shared" si="10"/>
        <v>1971</v>
      </c>
      <c r="B14" s="17">
        <f>'raw data'!C47</f>
        <v>4877.6000000000004</v>
      </c>
      <c r="C14" s="17">
        <f>'capital stock data'!M24</f>
        <v>12020.645760840587</v>
      </c>
      <c r="D14" s="17">
        <f>'hours data'!D25</f>
        <v>152615.43012293536</v>
      </c>
      <c r="E14" s="17">
        <f>'hours data'!K25</f>
        <v>129369.44195954189</v>
      </c>
      <c r="G14">
        <f t="shared" si="3"/>
        <v>1.9099217890873908E-2</v>
      </c>
      <c r="I14">
        <f t="shared" si="6"/>
        <v>131.88272175162618</v>
      </c>
      <c r="J14">
        <f t="shared" si="7"/>
        <v>134.415307052033</v>
      </c>
      <c r="K14">
        <f t="shared" si="8"/>
        <v>99.3712420693832</v>
      </c>
      <c r="L14">
        <f t="shared" si="9"/>
        <v>98.736665138776473</v>
      </c>
      <c r="N14">
        <f t="shared" si="4"/>
        <v>0.39925556628726205</v>
      </c>
      <c r="O14">
        <f t="shared" si="0"/>
        <v>0.42669743983241021</v>
      </c>
      <c r="P14">
        <f t="shared" si="1"/>
        <v>-9.0996970910787456E-3</v>
      </c>
      <c r="Q14">
        <f t="shared" si="2"/>
        <v>-1.8342176454068701E-2</v>
      </c>
    </row>
    <row r="15" spans="1:17" x14ac:dyDescent="0.25">
      <c r="A15">
        <f t="shared" si="10"/>
        <v>1972</v>
      </c>
      <c r="B15" s="17">
        <f>'raw data'!C48</f>
        <v>5134.3</v>
      </c>
      <c r="C15" s="17">
        <f>'capital stock data'!M25</f>
        <v>12428.9409829958</v>
      </c>
      <c r="D15" s="17">
        <f>'hours data'!D26</f>
        <v>156906.80361104643</v>
      </c>
      <c r="E15" s="17">
        <f>'hours data'!K26</f>
        <v>131761.09098874926</v>
      </c>
      <c r="G15">
        <f t="shared" si="3"/>
        <v>1.9755210154490745E-2</v>
      </c>
      <c r="I15">
        <f t="shared" si="6"/>
        <v>136.30364919809514</v>
      </c>
      <c r="J15">
        <f t="shared" si="7"/>
        <v>139.03200926683667</v>
      </c>
      <c r="K15">
        <f t="shared" si="8"/>
        <v>98.361779314031068</v>
      </c>
      <c r="L15">
        <f t="shared" si="9"/>
        <v>99.670424446449815</v>
      </c>
      <c r="N15">
        <f t="shared" si="4"/>
        <v>0.44682418730467766</v>
      </c>
      <c r="O15">
        <f t="shared" si="0"/>
        <v>0.47541707211544432</v>
      </c>
      <c r="P15">
        <f t="shared" si="1"/>
        <v>-2.3830262105555437E-2</v>
      </c>
      <c r="Q15">
        <f t="shared" si="2"/>
        <v>-4.762622705210948E-3</v>
      </c>
    </row>
    <row r="16" spans="1:17" x14ac:dyDescent="0.25">
      <c r="A16">
        <f t="shared" si="10"/>
        <v>1973</v>
      </c>
      <c r="B16" s="17">
        <f>'raw data'!C49</f>
        <v>5424.1</v>
      </c>
      <c r="C16" s="17">
        <f>'capital stock data'!M26</f>
        <v>12904.821615759389</v>
      </c>
      <c r="D16" s="17">
        <f>'hours data'!D27</f>
        <v>163220.94143329968</v>
      </c>
      <c r="E16" s="17">
        <f>'hours data'!K27</f>
        <v>134043.27128870809</v>
      </c>
      <c r="G16">
        <f t="shared" si="3"/>
        <v>2.0262417260236719E-2</v>
      </c>
      <c r="I16">
        <f t="shared" si="6"/>
        <v>141.54550875615061</v>
      </c>
      <c r="J16">
        <f t="shared" si="7"/>
        <v>142.60160040126706</v>
      </c>
      <c r="K16">
        <f t="shared" si="8"/>
        <v>97.393308507814368</v>
      </c>
      <c r="L16">
        <f t="shared" si="9"/>
        <v>101.91604803843724</v>
      </c>
      <c r="N16">
        <f t="shared" si="4"/>
        <v>0.50126597320674626</v>
      </c>
      <c r="O16">
        <f t="shared" si="0"/>
        <v>0.51199017307222994</v>
      </c>
      <c r="P16">
        <f t="shared" si="1"/>
        <v>-3.8105440795561489E-2</v>
      </c>
      <c r="Q16">
        <f t="shared" si="2"/>
        <v>2.7381240930075323E-2</v>
      </c>
    </row>
    <row r="17" spans="1:17" x14ac:dyDescent="0.25">
      <c r="A17">
        <f t="shared" si="10"/>
        <v>1974</v>
      </c>
      <c r="B17" s="17">
        <f>'raw data'!C50</f>
        <v>5396</v>
      </c>
      <c r="C17" s="17">
        <f>'capital stock data'!M27</f>
        <v>13461.295523374352</v>
      </c>
      <c r="D17" s="17">
        <f>'hours data'!D28</f>
        <v>163636.15330414794</v>
      </c>
      <c r="E17" s="17">
        <f>'hours data'!K28</f>
        <v>136329.74279340153</v>
      </c>
      <c r="G17">
        <f t="shared" si="3"/>
        <v>1.9569473612749348E-2</v>
      </c>
      <c r="I17">
        <f t="shared" si="6"/>
        <v>138.45057056033772</v>
      </c>
      <c r="J17">
        <f t="shared" si="7"/>
        <v>137.72484399799694</v>
      </c>
      <c r="K17">
        <f t="shared" si="8"/>
        <v>100.0649769915191</v>
      </c>
      <c r="L17">
        <f t="shared" si="9"/>
        <v>100.46166250358088</v>
      </c>
      <c r="N17">
        <f t="shared" si="4"/>
        <v>0.46937099912104885</v>
      </c>
      <c r="O17">
        <f t="shared" si="0"/>
        <v>0.46178882875202393</v>
      </c>
      <c r="P17">
        <f t="shared" si="1"/>
        <v>9.3711541262409708E-4</v>
      </c>
      <c r="Q17">
        <f t="shared" si="2"/>
        <v>6.645054956400138E-3</v>
      </c>
    </row>
    <row r="18" spans="1:17" x14ac:dyDescent="0.25">
      <c r="A18">
        <f t="shared" si="10"/>
        <v>1975</v>
      </c>
      <c r="B18" s="17">
        <f>'raw data'!C51</f>
        <v>5385.4</v>
      </c>
      <c r="C18" s="17">
        <f>'capital stock data'!M28</f>
        <v>13946.239607080792</v>
      </c>
      <c r="D18" s="17">
        <f>'hours data'!D29</f>
        <v>159389.85289967546</v>
      </c>
      <c r="E18" s="17">
        <f>'hours data'!K29</f>
        <v>138773.91525924625</v>
      </c>
      <c r="G18">
        <f t="shared" si="3"/>
        <v>1.9628317341283046E-2</v>
      </c>
      <c r="I18">
        <f t="shared" si="6"/>
        <v>135.74490842665355</v>
      </c>
      <c r="J18">
        <f t="shared" si="7"/>
        <v>138.13897079021092</v>
      </c>
      <c r="K18">
        <f t="shared" si="8"/>
        <v>102.22162719746355</v>
      </c>
      <c r="L18">
        <f t="shared" si="9"/>
        <v>96.131239707970877</v>
      </c>
      <c r="N18">
        <f t="shared" si="4"/>
        <v>0.44089808587217</v>
      </c>
      <c r="O18">
        <f t="shared" si="0"/>
        <v>0.46612037994656513</v>
      </c>
      <c r="P18">
        <f t="shared" si="1"/>
        <v>3.1700461927443642E-2</v>
      </c>
      <c r="Q18">
        <f t="shared" si="2"/>
        <v>-5.692275600183886E-2</v>
      </c>
    </row>
    <row r="19" spans="1:17" x14ac:dyDescent="0.25">
      <c r="A19">
        <f t="shared" si="10"/>
        <v>1976</v>
      </c>
      <c r="B19" s="17">
        <f>'raw data'!C52</f>
        <v>5675.4</v>
      </c>
      <c r="C19" s="17">
        <f>'capital stock data'!M29</f>
        <v>14272.382427429713</v>
      </c>
      <c r="D19" s="17">
        <f>'hours data'!D30</f>
        <v>163608.8904029656</v>
      </c>
      <c r="E19" s="17">
        <f>'hours data'!K30</f>
        <v>140747.08253661086</v>
      </c>
      <c r="G19">
        <f t="shared" si="3"/>
        <v>2.0492114789116327E-2</v>
      </c>
      <c r="I19">
        <f t="shared" si="6"/>
        <v>141.04915822494451</v>
      </c>
      <c r="J19">
        <f t="shared" si="7"/>
        <v>144.21815161555517</v>
      </c>
      <c r="K19">
        <f t="shared" si="8"/>
        <v>100.52437027426318</v>
      </c>
      <c r="L19">
        <f t="shared" si="9"/>
        <v>97.292466247254623</v>
      </c>
      <c r="N19">
        <f t="shared" si="4"/>
        <v>0.49619805600982325</v>
      </c>
      <c r="O19">
        <f t="shared" si="0"/>
        <v>0.52825275679568484</v>
      </c>
      <c r="P19">
        <f t="shared" si="1"/>
        <v>7.5452985352568317E-3</v>
      </c>
      <c r="Q19">
        <f t="shared" si="2"/>
        <v>-3.9599999321120558E-2</v>
      </c>
    </row>
    <row r="20" spans="1:17" x14ac:dyDescent="0.25">
      <c r="A20">
        <f t="shared" si="10"/>
        <v>1977</v>
      </c>
      <c r="B20" s="17">
        <f>'raw data'!C53</f>
        <v>5937</v>
      </c>
      <c r="C20" s="17">
        <f>'capital stock data'!M30</f>
        <v>14739.160111165771</v>
      </c>
      <c r="D20" s="17">
        <f>'hours data'!D31</f>
        <v>169145.71415932139</v>
      </c>
      <c r="E20" s="17">
        <f>'hours data'!K31</f>
        <v>142905.14253134024</v>
      </c>
      <c r="G20">
        <f t="shared" si="3"/>
        <v>2.08879803551099E-2</v>
      </c>
      <c r="I20">
        <f t="shared" si="6"/>
        <v>145.322418085777</v>
      </c>
      <c r="J20">
        <f t="shared" si="7"/>
        <v>147.00415007415063</v>
      </c>
      <c r="K20">
        <f t="shared" si="8"/>
        <v>99.787964778396244</v>
      </c>
      <c r="L20">
        <f t="shared" si="9"/>
        <v>99.066051853603696</v>
      </c>
      <c r="N20">
        <f t="shared" si="4"/>
        <v>0.53925727672438184</v>
      </c>
      <c r="O20">
        <f t="shared" si="0"/>
        <v>0.55585688436015679</v>
      </c>
      <c r="P20">
        <f t="shared" si="1"/>
        <v>-3.0622693203060775E-3</v>
      </c>
      <c r="Q20">
        <f t="shared" si="2"/>
        <v>-1.353733831546843E-2</v>
      </c>
    </row>
    <row r="21" spans="1:17" x14ac:dyDescent="0.25">
      <c r="A21">
        <f t="shared" si="10"/>
        <v>1978</v>
      </c>
      <c r="B21" s="17">
        <f>'raw data'!C54</f>
        <v>6267.2</v>
      </c>
      <c r="C21" s="17">
        <f>'capital stock data'!M31</f>
        <v>15326.345718332685</v>
      </c>
      <c r="D21" s="17">
        <f>'hours data'!D32</f>
        <v>176897.49828544899</v>
      </c>
      <c r="E21" s="17">
        <f>'hours data'!K32</f>
        <v>145172.94696649277</v>
      </c>
      <c r="G21">
        <f t="shared" si="3"/>
        <v>2.1265500486365652E-2</v>
      </c>
      <c r="I21">
        <f t="shared" si="6"/>
        <v>151.00846236916504</v>
      </c>
      <c r="J21">
        <f t="shared" si="7"/>
        <v>149.66103815464697</v>
      </c>
      <c r="K21">
        <f t="shared" si="8"/>
        <v>98.933829361410218</v>
      </c>
      <c r="L21">
        <f t="shared" si="9"/>
        <v>101.98767999686864</v>
      </c>
      <c r="N21">
        <f t="shared" si="4"/>
        <v>0.59462939905990775</v>
      </c>
      <c r="O21">
        <f t="shared" si="0"/>
        <v>0.58169868781494871</v>
      </c>
      <c r="P21">
        <f t="shared" si="1"/>
        <v>-1.5464175452608022E-2</v>
      </c>
      <c r="Q21">
        <f t="shared" si="2"/>
        <v>2.8394886697567883E-2</v>
      </c>
    </row>
    <row r="22" spans="1:17" x14ac:dyDescent="0.25">
      <c r="A22">
        <f t="shared" si="10"/>
        <v>1979</v>
      </c>
      <c r="B22" s="17">
        <f>'raw data'!C55</f>
        <v>6466.2</v>
      </c>
      <c r="C22" s="17">
        <f>'capital stock data'!M32</f>
        <v>16040.197883152578</v>
      </c>
      <c r="D22" s="17">
        <f>'hours data'!D33</f>
        <v>182026.41469336953</v>
      </c>
      <c r="E22" s="17">
        <f>'hours data'!K33</f>
        <v>147445.34482808464</v>
      </c>
      <c r="G22">
        <f t="shared" si="3"/>
        <v>2.1149597079648905E-2</v>
      </c>
      <c r="I22">
        <f t="shared" si="6"/>
        <v>153.4021660557226</v>
      </c>
      <c r="J22">
        <f t="shared" si="7"/>
        <v>148.84534025061643</v>
      </c>
      <c r="K22">
        <f t="shared" si="8"/>
        <v>99.742714805969413</v>
      </c>
      <c r="L22">
        <f t="shared" si="9"/>
        <v>103.32729592518024</v>
      </c>
      <c r="N22">
        <f t="shared" si="4"/>
        <v>0.61731885399982167</v>
      </c>
      <c r="O22">
        <f t="shared" si="0"/>
        <v>0.57381405729946178</v>
      </c>
      <c r="P22">
        <f t="shared" si="1"/>
        <v>-3.7166239496361493E-3</v>
      </c>
      <c r="Q22">
        <f t="shared" si="2"/>
        <v>4.7221420649997355E-2</v>
      </c>
    </row>
    <row r="23" spans="1:17" x14ac:dyDescent="0.25">
      <c r="A23">
        <f t="shared" si="10"/>
        <v>1980</v>
      </c>
      <c r="B23" s="17">
        <f>'raw data'!C56</f>
        <v>6450.4</v>
      </c>
      <c r="C23" s="17">
        <f>'capital stock data'!M33</f>
        <v>16783.045337778454</v>
      </c>
      <c r="D23" s="17">
        <f>'hours data'!D34</f>
        <v>181299.14327538884</v>
      </c>
      <c r="E23" s="17">
        <f>'hours data'!K34</f>
        <v>149399.11359769016</v>
      </c>
      <c r="G23">
        <f t="shared" si="3"/>
        <v>2.0613389858969749E-2</v>
      </c>
      <c r="I23">
        <f t="shared" si="6"/>
        <v>151.02611481522567</v>
      </c>
      <c r="J23">
        <f t="shared" si="7"/>
        <v>145.07165388173405</v>
      </c>
      <c r="K23">
        <f t="shared" si="8"/>
        <v>102.49673761758058</v>
      </c>
      <c r="L23">
        <f t="shared" si="9"/>
        <v>101.56859516139522</v>
      </c>
      <c r="N23">
        <f t="shared" si="4"/>
        <v>0.59479803601967329</v>
      </c>
      <c r="O23">
        <f t="shared" si="0"/>
        <v>0.53676565311045699</v>
      </c>
      <c r="P23">
        <f t="shared" si="1"/>
        <v>3.5577990727394003E-2</v>
      </c>
      <c r="Q23">
        <f t="shared" si="2"/>
        <v>2.2454392181823046E-2</v>
      </c>
    </row>
    <row r="24" spans="1:17" x14ac:dyDescent="0.25">
      <c r="A24">
        <f t="shared" si="10"/>
        <v>1981</v>
      </c>
      <c r="B24" s="17">
        <f>'raw data'!C57</f>
        <v>6617.7</v>
      </c>
      <c r="C24" s="17">
        <f>'capital stock data'!M34</f>
        <v>17365.317312574094</v>
      </c>
      <c r="D24" s="17">
        <f>'hours data'!D35</f>
        <v>182566.34039808516</v>
      </c>
      <c r="E24" s="17">
        <f>'hours data'!K35</f>
        <v>151316.18228219816</v>
      </c>
      <c r="G24">
        <f t="shared" si="3"/>
        <v>2.0899591032594107E-2</v>
      </c>
      <c r="I24">
        <f t="shared" si="6"/>
        <v>152.98016468582526</v>
      </c>
      <c r="J24">
        <f t="shared" si="7"/>
        <v>147.08586298972855</v>
      </c>
      <c r="K24">
        <f t="shared" si="8"/>
        <v>102.99523718620351</v>
      </c>
      <c r="L24">
        <f t="shared" si="9"/>
        <v>100.98271644689105</v>
      </c>
      <c r="N24">
        <f t="shared" si="4"/>
        <v>0.61334460609112473</v>
      </c>
      <c r="O24">
        <f t="shared" si="0"/>
        <v>0.55665859006846252</v>
      </c>
      <c r="P24">
        <f t="shared" si="1"/>
        <v>4.2577624333570686E-2</v>
      </c>
      <c r="Q24">
        <f t="shared" si="2"/>
        <v>1.4108391689091419E-2</v>
      </c>
    </row>
    <row r="25" spans="1:17" x14ac:dyDescent="0.25">
      <c r="A25">
        <f t="shared" si="10"/>
        <v>1982</v>
      </c>
      <c r="B25" s="17">
        <f>'raw data'!C58</f>
        <v>6491.3</v>
      </c>
      <c r="C25" s="17">
        <f>'capital stock data'!M35</f>
        <v>18019.368401778003</v>
      </c>
      <c r="D25" s="17">
        <f>'hours data'!D36</f>
        <v>178797.75563434561</v>
      </c>
      <c r="E25" s="17">
        <f>'hours data'!K36</f>
        <v>153111.77146983947</v>
      </c>
      <c r="G25">
        <f t="shared" si="3"/>
        <v>2.0271004919127082E-2</v>
      </c>
      <c r="I25">
        <f t="shared" si="6"/>
        <v>148.29841992864937</v>
      </c>
      <c r="J25">
        <f t="shared" si="7"/>
        <v>142.66203810155415</v>
      </c>
      <c r="K25">
        <f t="shared" si="8"/>
        <v>106.35622236372025</v>
      </c>
      <c r="L25">
        <f t="shared" si="9"/>
        <v>97.738393479917463</v>
      </c>
      <c r="N25">
        <f t="shared" si="4"/>
        <v>0.56850322642878248</v>
      </c>
      <c r="O25">
        <f t="shared" si="0"/>
        <v>0.51260148948289608</v>
      </c>
      <c r="P25">
        <f t="shared" si="1"/>
        <v>8.8904440545205549E-2</v>
      </c>
      <c r="Q25">
        <f t="shared" si="2"/>
        <v>-3.3002703599318985E-2</v>
      </c>
    </row>
    <row r="26" spans="1:17" x14ac:dyDescent="0.25">
      <c r="A26">
        <f t="shared" si="10"/>
        <v>1983</v>
      </c>
      <c r="B26" s="17">
        <f>'raw data'!C59</f>
        <v>6792</v>
      </c>
      <c r="C26" s="17">
        <f>'capital stock data'!M36</f>
        <v>18465.123928188572</v>
      </c>
      <c r="D26" s="17">
        <f>'hours data'!D37</f>
        <v>181683.40345365714</v>
      </c>
      <c r="E26" s="17">
        <f>'hours data'!K37</f>
        <v>154747.77032292297</v>
      </c>
      <c r="G26">
        <f t="shared" si="3"/>
        <v>2.1123003249077153E-2</v>
      </c>
      <c r="I26">
        <f t="shared" si="6"/>
        <v>153.52768493842404</v>
      </c>
      <c r="J26">
        <f t="shared" si="7"/>
        <v>148.65817981701045</v>
      </c>
      <c r="K26">
        <f t="shared" si="8"/>
        <v>105.0982099419539</v>
      </c>
      <c r="L26">
        <f t="shared" si="9"/>
        <v>98.265840043296322</v>
      </c>
      <c r="N26">
        <f t="shared" si="4"/>
        <v>0.618498833588771</v>
      </c>
      <c r="O26">
        <f t="shared" si="0"/>
        <v>0.57199884876025509</v>
      </c>
      <c r="P26">
        <f t="shared" si="1"/>
        <v>7.1738097179645605E-2</v>
      </c>
      <c r="Q26">
        <f t="shared" si="2"/>
        <v>-2.5238112351128657E-2</v>
      </c>
    </row>
    <row r="27" spans="1:17" x14ac:dyDescent="0.25">
      <c r="A27">
        <f t="shared" si="10"/>
        <v>1984</v>
      </c>
      <c r="B27" s="17">
        <f>'raw data'!C60</f>
        <v>7285</v>
      </c>
      <c r="C27" s="17">
        <f>'capital stock data'!M37</f>
        <v>18964.08585592714</v>
      </c>
      <c r="D27" s="17">
        <f>'hours data'!D38</f>
        <v>190214.37632981318</v>
      </c>
      <c r="E27" s="17">
        <f>'hours data'!K38</f>
        <v>156218.13425287619</v>
      </c>
      <c r="G27">
        <f t="shared" si="3"/>
        <v>2.2182994579419864E-2</v>
      </c>
      <c r="I27">
        <f t="shared" si="6"/>
        <v>163.12162292384545</v>
      </c>
      <c r="J27">
        <f t="shared" si="7"/>
        <v>156.11812194420028</v>
      </c>
      <c r="K27">
        <f t="shared" si="8"/>
        <v>102.52614070272017</v>
      </c>
      <c r="L27">
        <f t="shared" si="9"/>
        <v>101.91159659895028</v>
      </c>
      <c r="N27">
        <f t="shared" si="4"/>
        <v>0.70594803414870744</v>
      </c>
      <c r="O27">
        <f t="shared" si="0"/>
        <v>0.64263801279031096</v>
      </c>
      <c r="P27">
        <f t="shared" si="1"/>
        <v>3.5991795135527166E-2</v>
      </c>
      <c r="Q27">
        <f t="shared" si="2"/>
        <v>2.7318226222869248E-2</v>
      </c>
    </row>
    <row r="28" spans="1:17" x14ac:dyDescent="0.25">
      <c r="A28">
        <f t="shared" si="10"/>
        <v>1985</v>
      </c>
      <c r="B28" s="17">
        <f>'raw data'!C61</f>
        <v>7593.8</v>
      </c>
      <c r="C28" s="17">
        <f>'capital stock data'!M38</f>
        <v>19752.84903572113</v>
      </c>
      <c r="D28" s="17">
        <f>'hours data'!D39</f>
        <v>193386.61845752332</v>
      </c>
      <c r="E28" s="17">
        <f>'hours data'!K39</f>
        <v>157644.44323490505</v>
      </c>
      <c r="G28">
        <f t="shared" si="3"/>
        <v>2.2753911282727465E-2</v>
      </c>
      <c r="I28">
        <f t="shared" si="6"/>
        <v>168.4976747273852</v>
      </c>
      <c r="J28">
        <f t="shared" si="7"/>
        <v>160.13608458616238</v>
      </c>
      <c r="K28">
        <f t="shared" si="8"/>
        <v>102.48144479396539</v>
      </c>
      <c r="L28">
        <f t="shared" si="9"/>
        <v>102.67376008361235</v>
      </c>
      <c r="N28">
        <f t="shared" si="4"/>
        <v>0.75272868231266976</v>
      </c>
      <c r="O28">
        <f t="shared" si="0"/>
        <v>0.6792984370712386</v>
      </c>
      <c r="P28">
        <f t="shared" si="1"/>
        <v>3.5362720198870545E-2</v>
      </c>
      <c r="Q28">
        <f t="shared" si="2"/>
        <v>3.8067525042562292E-2</v>
      </c>
    </row>
    <row r="29" spans="1:17" x14ac:dyDescent="0.25">
      <c r="A29">
        <f t="shared" si="10"/>
        <v>1986</v>
      </c>
      <c r="B29" s="17">
        <f>'raw data'!C62</f>
        <v>7860.5</v>
      </c>
      <c r="C29" s="17">
        <f>'capital stock data'!M39</f>
        <v>20505.054413833725</v>
      </c>
      <c r="D29" s="17">
        <f>'hours data'!D40</f>
        <v>195317.40617368277</v>
      </c>
      <c r="E29" s="17">
        <f>'hours data'!K40</f>
        <v>158860.28007047423</v>
      </c>
      <c r="G29">
        <f t="shared" si="3"/>
        <v>2.3282235143805646E-2</v>
      </c>
      <c r="I29">
        <f t="shared" si="6"/>
        <v>173.08055229164407</v>
      </c>
      <c r="J29">
        <f t="shared" si="7"/>
        <v>163.85428992920274</v>
      </c>
      <c r="K29">
        <f t="shared" si="8"/>
        <v>102.64862049878225</v>
      </c>
      <c r="L29">
        <f t="shared" si="9"/>
        <v>102.90520420675824</v>
      </c>
      <c r="N29">
        <f t="shared" si="4"/>
        <v>0.79144362944965918</v>
      </c>
      <c r="O29">
        <f t="shared" si="0"/>
        <v>0.71241344510262483</v>
      </c>
      <c r="P29">
        <f t="shared" si="1"/>
        <v>3.7714239108094148E-2</v>
      </c>
      <c r="Q29">
        <f t="shared" si="2"/>
        <v>4.1315945238938646E-2</v>
      </c>
    </row>
    <row r="30" spans="1:17" x14ac:dyDescent="0.25">
      <c r="A30">
        <f t="shared" si="10"/>
        <v>1987</v>
      </c>
      <c r="B30" s="17">
        <f>'raw data'!C63</f>
        <v>8132.6</v>
      </c>
      <c r="C30" s="17">
        <f>'capital stock data'!M40</f>
        <v>21244.357198935617</v>
      </c>
      <c r="D30" s="17">
        <f>'hours data'!D41</f>
        <v>201057.27276454616</v>
      </c>
      <c r="E30" s="17">
        <f>'hours data'!K41</f>
        <v>160007.98004468292</v>
      </c>
      <c r="G30">
        <f t="shared" si="3"/>
        <v>2.338194523591694E-2</v>
      </c>
      <c r="I30">
        <f t="shared" si="6"/>
        <v>177.78748797000964</v>
      </c>
      <c r="J30">
        <f t="shared" si="7"/>
        <v>164.5560235145204</v>
      </c>
      <c r="K30">
        <f t="shared" si="8"/>
        <v>102.73006205141373</v>
      </c>
      <c r="L30">
        <f t="shared" si="9"/>
        <v>105.16951208814424</v>
      </c>
      <c r="N30">
        <f t="shared" si="4"/>
        <v>0.830153796165508</v>
      </c>
      <c r="O30">
        <f t="shared" si="0"/>
        <v>0.71857883676597811</v>
      </c>
      <c r="P30">
        <f t="shared" si="1"/>
        <v>3.8858421442924312E-2</v>
      </c>
      <c r="Q30">
        <f t="shared" si="2"/>
        <v>7.2716537956606542E-2</v>
      </c>
    </row>
    <row r="31" spans="1:17" x14ac:dyDescent="0.25">
      <c r="A31">
        <f t="shared" si="10"/>
        <v>1988</v>
      </c>
      <c r="B31" s="17">
        <f>'raw data'!C64</f>
        <v>8474.5</v>
      </c>
      <c r="C31" s="17">
        <f>'capital stock data'!M41</f>
        <v>21996.417728842043</v>
      </c>
      <c r="D31" s="17">
        <f>'hours data'!D42</f>
        <v>206401.23865891693</v>
      </c>
      <c r="E31" s="17">
        <f>'hours data'!K42</f>
        <v>161169.35941632054</v>
      </c>
      <c r="G31">
        <f t="shared" si="3"/>
        <v>2.3820863338472359E-2</v>
      </c>
      <c r="I31">
        <f t="shared" si="6"/>
        <v>183.92680570797773</v>
      </c>
      <c r="J31">
        <f t="shared" si="7"/>
        <v>167.6450144806831</v>
      </c>
      <c r="K31">
        <f t="shared" si="8"/>
        <v>102.35589303643174</v>
      </c>
      <c r="L31">
        <f t="shared" si="9"/>
        <v>107.18685639074461</v>
      </c>
      <c r="N31">
        <f t="shared" si="4"/>
        <v>0.87913175513726294</v>
      </c>
      <c r="O31">
        <f t="shared" si="0"/>
        <v>0.7454095801138495</v>
      </c>
      <c r="P31">
        <f t="shared" si="1"/>
        <v>3.3594166452074262E-2</v>
      </c>
      <c r="Q31">
        <f t="shared" si="2"/>
        <v>0.10012800857133944</v>
      </c>
    </row>
    <row r="32" spans="1:17" x14ac:dyDescent="0.25">
      <c r="A32">
        <f t="shared" si="10"/>
        <v>1989</v>
      </c>
      <c r="B32" s="17">
        <f>'raw data'!C65</f>
        <v>8786.4</v>
      </c>
      <c r="C32" s="17">
        <f>'capital stock data'!M42</f>
        <v>22720.95084594985</v>
      </c>
      <c r="D32" s="17">
        <f>'hours data'!D43</f>
        <v>211919.61260075669</v>
      </c>
      <c r="E32" s="17">
        <f>'hours data'!K43</f>
        <v>162404.29080450296</v>
      </c>
      <c r="G32">
        <f t="shared" si="3"/>
        <v>2.4105800326693842E-2</v>
      </c>
      <c r="I32">
        <f t="shared" si="6"/>
        <v>189.24608132693166</v>
      </c>
      <c r="J32">
        <f t="shared" si="7"/>
        <v>169.65032658200073</v>
      </c>
      <c r="K32">
        <f t="shared" si="8"/>
        <v>102.13787755435158</v>
      </c>
      <c r="L32">
        <f t="shared" si="9"/>
        <v>109.21577365313159</v>
      </c>
      <c r="N32">
        <f t="shared" si="4"/>
        <v>0.92026342698123431</v>
      </c>
      <c r="O32">
        <f t="shared" si="0"/>
        <v>0.76256420728307406</v>
      </c>
      <c r="P32">
        <f t="shared" si="1"/>
        <v>3.0517984981194023E-2</v>
      </c>
      <c r="Q32">
        <f t="shared" si="2"/>
        <v>0.12718123471696371</v>
      </c>
    </row>
    <row r="33" spans="1:17" x14ac:dyDescent="0.25">
      <c r="A33">
        <f t="shared" si="10"/>
        <v>1990</v>
      </c>
      <c r="B33" s="17">
        <f>'raw data'!C66</f>
        <v>8955</v>
      </c>
      <c r="C33" s="17">
        <f>'capital stock data'!M43</f>
        <v>23449.637321220143</v>
      </c>
      <c r="D33" s="17">
        <f>'hours data'!D44</f>
        <v>213458.77733319654</v>
      </c>
      <c r="E33" s="17">
        <f>'hours data'!K44</f>
        <v>163981.66725388024</v>
      </c>
      <c r="G33">
        <f t="shared" si="3"/>
        <v>2.4216960030324329E-2</v>
      </c>
      <c r="I33">
        <f t="shared" si="6"/>
        <v>191.02214463879722</v>
      </c>
      <c r="J33">
        <f t="shared" si="7"/>
        <v>170.4326395427029</v>
      </c>
      <c r="K33">
        <f t="shared" si="8"/>
        <v>102.87278853563504</v>
      </c>
      <c r="L33">
        <f t="shared" si="9"/>
        <v>108.95080270450408</v>
      </c>
      <c r="N33">
        <f t="shared" si="4"/>
        <v>0.93373989537456648</v>
      </c>
      <c r="O33">
        <f t="shared" si="0"/>
        <v>0.76920165244819905</v>
      </c>
      <c r="P33">
        <f t="shared" si="1"/>
        <v>4.0861417252343886E-2</v>
      </c>
      <c r="Q33">
        <f t="shared" si="2"/>
        <v>0.12367682567402431</v>
      </c>
    </row>
    <row r="34" spans="1:17" x14ac:dyDescent="0.25">
      <c r="A34">
        <f t="shared" si="10"/>
        <v>1991</v>
      </c>
      <c r="B34" s="17">
        <f>'raw data'!C67</f>
        <v>8948.4</v>
      </c>
      <c r="C34" s="17">
        <f>'capital stock data'!M44</f>
        <v>24088.579354347297</v>
      </c>
      <c r="D34" s="17">
        <f>'hours data'!D45</f>
        <v>209551.3770006492</v>
      </c>
      <c r="E34" s="17">
        <f>'hours data'!K45</f>
        <v>165760.96719103452</v>
      </c>
      <c r="G34">
        <f t="shared" si="3"/>
        <v>2.4264765955290139E-2</v>
      </c>
      <c r="I34">
        <f t="shared" si="6"/>
        <v>188.83241229772426</v>
      </c>
      <c r="J34">
        <f t="shared" si="7"/>
        <v>170.76908515633485</v>
      </c>
      <c r="K34">
        <f t="shared" si="8"/>
        <v>104.50746852444719</v>
      </c>
      <c r="L34">
        <f t="shared" si="9"/>
        <v>105.80835473521159</v>
      </c>
      <c r="N34">
        <f t="shared" si="4"/>
        <v>0.91710641855457509</v>
      </c>
      <c r="O34">
        <f t="shared" si="0"/>
        <v>0.77204682315219142</v>
      </c>
      <c r="P34">
        <f t="shared" si="1"/>
        <v>6.3606046786235937E-2</v>
      </c>
      <c r="Q34">
        <f t="shared" si="2"/>
        <v>8.1453548616148452E-2</v>
      </c>
    </row>
    <row r="35" spans="1:17" x14ac:dyDescent="0.25">
      <c r="A35">
        <f t="shared" si="10"/>
        <v>1992</v>
      </c>
      <c r="B35" s="17">
        <f>'raw data'!C68</f>
        <v>9266.6</v>
      </c>
      <c r="C35" s="17">
        <f>'capital stock data'!M45</f>
        <v>24564.834153778731</v>
      </c>
      <c r="D35" s="17">
        <f>'hours data'!D46</f>
        <v>210052.45005518763</v>
      </c>
      <c r="E35" s="17">
        <f>'hours data'!K46</f>
        <v>167735.56958152339</v>
      </c>
      <c r="G35">
        <f t="shared" si="3"/>
        <v>2.5288464056719293E-2</v>
      </c>
      <c r="I35">
        <f t="shared" si="6"/>
        <v>193.24518124900783</v>
      </c>
      <c r="J35">
        <f t="shared" si="7"/>
        <v>177.97360501774406</v>
      </c>
      <c r="K35">
        <f t="shared" si="8"/>
        <v>103.59499585499432</v>
      </c>
      <c r="L35">
        <f t="shared" si="9"/>
        <v>104.81279402537515</v>
      </c>
      <c r="N35">
        <f t="shared" si="4"/>
        <v>0.95043243963609336</v>
      </c>
      <c r="O35">
        <f t="shared" si="0"/>
        <v>0.83166329324981436</v>
      </c>
      <c r="P35">
        <f t="shared" si="1"/>
        <v>5.0954315480564595E-2</v>
      </c>
      <c r="Q35">
        <f t="shared" si="2"/>
        <v>6.7814830905716092E-2</v>
      </c>
    </row>
    <row r="36" spans="1:17" x14ac:dyDescent="0.25">
      <c r="A36">
        <f t="shared" si="10"/>
        <v>1993</v>
      </c>
      <c r="B36" s="17">
        <f>'raw data'!C69</f>
        <v>9521</v>
      </c>
      <c r="C36" s="17">
        <f>'capital stock data'!M46</f>
        <v>25075.197523602124</v>
      </c>
      <c r="D36" s="17">
        <f>'hours data'!D47</f>
        <v>214269.17614196797</v>
      </c>
      <c r="E36" s="17">
        <f>'hours data'!K47</f>
        <v>169741.52193029353</v>
      </c>
      <c r="G36">
        <f t="shared" si="3"/>
        <v>2.5566361419585286E-2</v>
      </c>
      <c r="I36">
        <f t="shared" si="6"/>
        <v>196.20401827519231</v>
      </c>
      <c r="J36">
        <f t="shared" si="7"/>
        <v>179.92937407446712</v>
      </c>
      <c r="K36">
        <f t="shared" si="8"/>
        <v>103.21017297531971</v>
      </c>
      <c r="L36">
        <f t="shared" si="9"/>
        <v>105.65336227687891</v>
      </c>
      <c r="N36">
        <f t="shared" si="4"/>
        <v>0.97235458837840283</v>
      </c>
      <c r="O36">
        <f t="shared" si="0"/>
        <v>0.84743073062616292</v>
      </c>
      <c r="P36">
        <f t="shared" si="1"/>
        <v>4.5585177909634275E-2</v>
      </c>
      <c r="Q36">
        <f t="shared" si="2"/>
        <v>7.9338679842605841E-2</v>
      </c>
    </row>
    <row r="37" spans="1:17" x14ac:dyDescent="0.25">
      <c r="A37">
        <f t="shared" si="10"/>
        <v>1994</v>
      </c>
      <c r="B37" s="17">
        <f>'raw data'!C70</f>
        <v>9905.4</v>
      </c>
      <c r="C37" s="17">
        <f>'capital stock data'!M47</f>
        <v>25638.525296765463</v>
      </c>
      <c r="D37" s="17">
        <f>'hours data'!D48</f>
        <v>219799.62602281128</v>
      </c>
      <c r="E37" s="17">
        <f>'hours data'!K48</f>
        <v>171775.6928008261</v>
      </c>
      <c r="G37">
        <f t="shared" si="3"/>
        <v>2.6187579111189345E-2</v>
      </c>
      <c r="I37">
        <f t="shared" si="6"/>
        <v>201.70828334201451</v>
      </c>
      <c r="J37">
        <f t="shared" si="7"/>
        <v>184.30134193410467</v>
      </c>
      <c r="K37">
        <f t="shared" si="8"/>
        <v>102.19232524286402</v>
      </c>
      <c r="L37">
        <f t="shared" si="9"/>
        <v>107.09691351864696</v>
      </c>
      <c r="N37">
        <f t="shared" si="4"/>
        <v>1.0122703308079246</v>
      </c>
      <c r="O37">
        <f t="shared" si="0"/>
        <v>0.88206657555153345</v>
      </c>
      <c r="P37">
        <f t="shared" si="1"/>
        <v>3.128685234381217E-2</v>
      </c>
      <c r="Q37">
        <f t="shared" si="2"/>
        <v>9.8916902912578555E-2</v>
      </c>
    </row>
    <row r="38" spans="1:17" x14ac:dyDescent="0.25">
      <c r="A38">
        <f t="shared" si="10"/>
        <v>1995</v>
      </c>
      <c r="B38" s="17">
        <f>'raw data'!C71</f>
        <v>10174.799999999999</v>
      </c>
      <c r="C38" s="17">
        <f>'capital stock data'!M48</f>
        <v>26336.653881448117</v>
      </c>
      <c r="D38" s="17">
        <f>'hours data'!D49</f>
        <v>225162.90897140445</v>
      </c>
      <c r="E38" s="17">
        <f>'hours data'!K49</f>
        <v>173945.23336751352</v>
      </c>
      <c r="G38">
        <f t="shared" si="3"/>
        <v>2.6258595852440766E-2</v>
      </c>
      <c r="I38">
        <f t="shared" si="6"/>
        <v>204.60996130779486</v>
      </c>
      <c r="J38">
        <f t="shared" si="7"/>
        <v>184.80113921039552</v>
      </c>
      <c r="K38">
        <f t="shared" si="8"/>
        <v>102.19416418219565</v>
      </c>
      <c r="L38">
        <f t="shared" si="9"/>
        <v>108.3417966032376</v>
      </c>
      <c r="N38">
        <f t="shared" si="4"/>
        <v>1.0328763834973473</v>
      </c>
      <c r="O38">
        <f t="shared" si="0"/>
        <v>0.88597365030441599</v>
      </c>
      <c r="P38">
        <f t="shared" si="1"/>
        <v>3.1312813244278509E-2</v>
      </c>
      <c r="Q38">
        <f t="shared" si="2"/>
        <v>0.11558991994865135</v>
      </c>
    </row>
    <row r="39" spans="1:17" x14ac:dyDescent="0.25">
      <c r="A39">
        <f t="shared" si="10"/>
        <v>1996</v>
      </c>
      <c r="B39" s="17">
        <f>'raw data'!C72</f>
        <v>10561</v>
      </c>
      <c r="C39" s="17">
        <f>'capital stock data'!M49</f>
        <v>27052.551148518989</v>
      </c>
      <c r="D39" s="17">
        <f>'hours data'!D50</f>
        <v>227789.85967750935</v>
      </c>
      <c r="E39" s="17">
        <f>'hours data'!K50</f>
        <v>176042.48217340407</v>
      </c>
      <c r="G39">
        <f t="shared" si="3"/>
        <v>2.7101897121711231E-2</v>
      </c>
      <c r="I39">
        <f t="shared" si="6"/>
        <v>209.84613920617878</v>
      </c>
      <c r="J39">
        <f t="shared" si="7"/>
        <v>190.73607328434633</v>
      </c>
      <c r="K39">
        <f t="shared" si="8"/>
        <v>101.58732573049087</v>
      </c>
      <c r="L39">
        <f t="shared" si="9"/>
        <v>108.30004027631585</v>
      </c>
      <c r="N39">
        <f t="shared" si="4"/>
        <v>1.0693319204583329</v>
      </c>
      <c r="O39">
        <f t="shared" si="0"/>
        <v>0.93157772160970487</v>
      </c>
      <c r="P39">
        <f t="shared" si="1"/>
        <v>2.2720419370253046E-2</v>
      </c>
      <c r="Q39">
        <f t="shared" si="2"/>
        <v>0.11503377947837629</v>
      </c>
    </row>
    <row r="40" spans="1:17" x14ac:dyDescent="0.25">
      <c r="A40">
        <f t="shared" si="10"/>
        <v>1997</v>
      </c>
      <c r="B40" s="17">
        <f>'raw data'!C73</f>
        <v>11034.9</v>
      </c>
      <c r="C40" s="17">
        <f>'capital stock data'!M50</f>
        <v>27855.904995049892</v>
      </c>
      <c r="D40" s="17">
        <f>'hours data'!D51</f>
        <v>234394.15630163034</v>
      </c>
      <c r="E40" s="17">
        <f>'hours data'!K51</f>
        <v>178473.63634003367</v>
      </c>
      <c r="G40">
        <f t="shared" si="3"/>
        <v>2.7750937511136373E-2</v>
      </c>
      <c r="I40">
        <f t="shared" si="6"/>
        <v>216.27571363460393</v>
      </c>
      <c r="J40">
        <f t="shared" si="7"/>
        <v>195.30385002432675</v>
      </c>
      <c r="K40">
        <f t="shared" si="8"/>
        <v>100.74245427630642</v>
      </c>
      <c r="L40">
        <f t="shared" si="9"/>
        <v>109.92194951994662</v>
      </c>
      <c r="N40">
        <f t="shared" si="4"/>
        <v>1.1128716690626987</v>
      </c>
      <c r="O40">
        <f t="shared" si="0"/>
        <v>0.96572038934890392</v>
      </c>
      <c r="P40">
        <f t="shared" si="1"/>
        <v>1.0671783310701736E-2</v>
      </c>
      <c r="Q40">
        <f t="shared" si="2"/>
        <v>0.13647949640309279</v>
      </c>
    </row>
    <row r="41" spans="1:17" x14ac:dyDescent="0.25">
      <c r="A41">
        <f t="shared" si="10"/>
        <v>1998</v>
      </c>
      <c r="B41" s="17">
        <f>'raw data'!C74</f>
        <v>11525.9</v>
      </c>
      <c r="C41" s="17">
        <f>'capital stock data'!M51</f>
        <v>28798.743848563023</v>
      </c>
      <c r="D41" s="17">
        <f>'hours data'!D52</f>
        <v>239822.64606310285</v>
      </c>
      <c r="E41" s="17">
        <f>'hours data'!K52</f>
        <v>181022.26646846347</v>
      </c>
      <c r="G41">
        <f t="shared" si="3"/>
        <v>2.849579805470933E-2</v>
      </c>
      <c r="I41">
        <f t="shared" si="6"/>
        <v>222.71848991913808</v>
      </c>
      <c r="J41">
        <f t="shared" si="7"/>
        <v>200.54598398223837</v>
      </c>
      <c r="K41">
        <f t="shared" si="8"/>
        <v>100.15494506098244</v>
      </c>
      <c r="L41">
        <f t="shared" si="9"/>
        <v>110.88426109471294</v>
      </c>
      <c r="N41">
        <f t="shared" si="4"/>
        <v>1.1552213345394169</v>
      </c>
      <c r="O41">
        <f t="shared" si="0"/>
        <v>1.0039330758661045</v>
      </c>
      <c r="P41">
        <f t="shared" si="1"/>
        <v>2.2336546886197388E-3</v>
      </c>
      <c r="Q41">
        <f t="shared" si="2"/>
        <v>0.14905460398469217</v>
      </c>
    </row>
    <row r="42" spans="1:17" x14ac:dyDescent="0.25">
      <c r="A42">
        <f t="shared" si="10"/>
        <v>1999</v>
      </c>
      <c r="B42" s="17">
        <f>'raw data'!C75</f>
        <v>12065.9</v>
      </c>
      <c r="C42" s="17">
        <f>'capital stock data'!M52</f>
        <v>29855.696955795262</v>
      </c>
      <c r="D42" s="17">
        <f>'hours data'!D53</f>
        <v>243986.62503907704</v>
      </c>
      <c r="E42" s="17">
        <f>'hours data'!K53</f>
        <v>183616.86017331071</v>
      </c>
      <c r="G42">
        <f t="shared" si="3"/>
        <v>2.9485263555189861E-2</v>
      </c>
      <c r="I42">
        <f t="shared" si="6"/>
        <v>229.85851101369579</v>
      </c>
      <c r="J42">
        <f t="shared" si="7"/>
        <v>207.50958373927526</v>
      </c>
      <c r="K42">
        <f t="shared" si="8"/>
        <v>99.5995216112116</v>
      </c>
      <c r="L42">
        <f t="shared" si="9"/>
        <v>111.21546382483763</v>
      </c>
      <c r="N42">
        <f t="shared" si="4"/>
        <v>1.2007460860804267</v>
      </c>
      <c r="O42">
        <f t="shared" si="0"/>
        <v>1.0531779682370914</v>
      </c>
      <c r="P42">
        <f t="shared" si="1"/>
        <v>-5.7892820196098274E-3</v>
      </c>
      <c r="Q42">
        <f t="shared" si="2"/>
        <v>0.15335739986294453</v>
      </c>
    </row>
    <row r="43" spans="1:17" x14ac:dyDescent="0.25">
      <c r="A43">
        <f t="shared" si="10"/>
        <v>2000</v>
      </c>
      <c r="B43" s="17">
        <f>'raw data'!C76</f>
        <v>12559.7</v>
      </c>
      <c r="C43" s="17">
        <f>'capital stock data'!M53</f>
        <v>31034.931984450617</v>
      </c>
      <c r="D43" s="17">
        <f>'hours data'!D54</f>
        <v>247805.35859299853</v>
      </c>
      <c r="E43" s="17">
        <f>'hours data'!K54</f>
        <v>186169.05977176205</v>
      </c>
      <c r="G43">
        <f t="shared" si="3"/>
        <v>3.0242664733854743E-2</v>
      </c>
      <c r="I43">
        <f t="shared" si="6"/>
        <v>235.98542717890521</v>
      </c>
      <c r="J43">
        <f t="shared" si="7"/>
        <v>212.83997541151524</v>
      </c>
      <c r="K43">
        <f t="shared" si="8"/>
        <v>99.521538740640509</v>
      </c>
      <c r="L43">
        <f t="shared" si="9"/>
        <v>111.40762154288679</v>
      </c>
      <c r="N43">
        <f t="shared" si="4"/>
        <v>1.2386977715114209</v>
      </c>
      <c r="O43">
        <f t="shared" si="0"/>
        <v>1.0897691419651796</v>
      </c>
      <c r="P43">
        <f t="shared" si="1"/>
        <v>-6.9193031856316766E-3</v>
      </c>
      <c r="Q43">
        <f t="shared" si="2"/>
        <v>0.15584793273187325</v>
      </c>
    </row>
    <row r="44" spans="1:17" x14ac:dyDescent="0.25">
      <c r="A44">
        <f t="shared" si="10"/>
        <v>2001</v>
      </c>
      <c r="B44" s="17">
        <f>'raw data'!C77</f>
        <v>12682.2</v>
      </c>
      <c r="C44" s="17">
        <f>'capital stock data'!M54</f>
        <v>32296.201642941647</v>
      </c>
      <c r="D44" s="17">
        <f>'hours data'!D55</f>
        <v>244581.87358463</v>
      </c>
      <c r="E44" s="17">
        <f>'hours data'!K55</f>
        <v>188578.76145421522</v>
      </c>
      <c r="G44">
        <f t="shared" si="3"/>
        <v>3.0412547343546103E-2</v>
      </c>
      <c r="I44">
        <f t="shared" si="6"/>
        <v>235.24220574887863</v>
      </c>
      <c r="J44">
        <f t="shared" si="7"/>
        <v>214.03556484742489</v>
      </c>
      <c r="K44">
        <f t="shared" si="8"/>
        <v>101.24791692764042</v>
      </c>
      <c r="L44">
        <f t="shared" si="9"/>
        <v>108.55334311779134</v>
      </c>
      <c r="N44">
        <f t="shared" si="4"/>
        <v>1.2341469231080171</v>
      </c>
      <c r="O44">
        <f t="shared" si="0"/>
        <v>1.0978505394578211</v>
      </c>
      <c r="P44">
        <f t="shared" si="1"/>
        <v>1.7892226327359886E-2</v>
      </c>
      <c r="Q44">
        <f t="shared" si="2"/>
        <v>0.11840415732283543</v>
      </c>
    </row>
    <row r="45" spans="1:17" x14ac:dyDescent="0.25">
      <c r="A45">
        <f t="shared" si="10"/>
        <v>2002</v>
      </c>
      <c r="B45" s="17">
        <f>'raw data'!C78</f>
        <v>12908.8</v>
      </c>
      <c r="C45" s="17">
        <f>'capital stock data'!M55</f>
        <v>33324.917513301712</v>
      </c>
      <c r="D45" s="17">
        <f>'hours data'!D56</f>
        <v>242164.57035244268</v>
      </c>
      <c r="E45" s="17">
        <f>'hours data'!K56</f>
        <v>190783.41557044315</v>
      </c>
      <c r="G45">
        <f t="shared" si="3"/>
        <v>3.1022372427889119E-2</v>
      </c>
      <c r="I45">
        <f t="shared" si="6"/>
        <v>236.67842836771763</v>
      </c>
      <c r="J45">
        <f t="shared" si="7"/>
        <v>218.32735451275801</v>
      </c>
      <c r="K45">
        <f t="shared" si="8"/>
        <v>102.03961821741348</v>
      </c>
      <c r="L45">
        <f t="shared" si="9"/>
        <v>106.23844351681899</v>
      </c>
      <c r="N45">
        <f t="shared" si="4"/>
        <v>1.2429282202038265</v>
      </c>
      <c r="O45">
        <f t="shared" si="0"/>
        <v>1.1264928987553529</v>
      </c>
      <c r="P45">
        <f t="shared" si="1"/>
        <v>2.9129406200468184E-2</v>
      </c>
      <c r="Q45">
        <f t="shared" si="2"/>
        <v>8.7305915248003893E-2</v>
      </c>
    </row>
    <row r="46" spans="1:17" x14ac:dyDescent="0.25">
      <c r="A46">
        <f t="shared" si="10"/>
        <v>2003</v>
      </c>
      <c r="B46" s="17">
        <f>'raw data'!C79</f>
        <v>13271.1</v>
      </c>
      <c r="C46" s="17">
        <f>'capital stock data'!M56</f>
        <v>34285.978294962457</v>
      </c>
      <c r="D46" s="17">
        <f>'hours data'!D57</f>
        <v>241509.85262016783</v>
      </c>
      <c r="E46" s="17">
        <f>'hours data'!K57</f>
        <v>192841.97739494007</v>
      </c>
      <c r="G46">
        <f t="shared" si="3"/>
        <v>3.1965793805674186E-2</v>
      </c>
      <c r="I46">
        <f t="shared" si="6"/>
        <v>240.72365551644981</v>
      </c>
      <c r="J46">
        <f t="shared" si="7"/>
        <v>224.9669077603821</v>
      </c>
      <c r="K46">
        <f t="shared" si="8"/>
        <v>102.08340313369433</v>
      </c>
      <c r="L46">
        <f t="shared" si="9"/>
        <v>104.82020176334923</v>
      </c>
      <c r="N46">
        <f t="shared" si="4"/>
        <v>1.2673779200399991</v>
      </c>
      <c r="O46">
        <f t="shared" si="0"/>
        <v>1.1697127991258696</v>
      </c>
      <c r="P46">
        <f t="shared" si="1"/>
        <v>2.9748329848911449E-2</v>
      </c>
      <c r="Q46">
        <f t="shared" si="2"/>
        <v>6.7916791065219043E-2</v>
      </c>
    </row>
    <row r="47" spans="1:17" x14ac:dyDescent="0.25">
      <c r="A47">
        <f t="shared" si="10"/>
        <v>2004</v>
      </c>
      <c r="B47" s="17">
        <f>'raw data'!C80</f>
        <v>13773.5</v>
      </c>
      <c r="C47" s="17">
        <f>'capital stock data'!M57</f>
        <v>35283.615263287429</v>
      </c>
      <c r="D47" s="17">
        <f>'hours data'!D58</f>
        <v>244326.60155982111</v>
      </c>
      <c r="E47" s="17">
        <f>'hours data'!K58</f>
        <v>195112.88766188207</v>
      </c>
      <c r="G47">
        <f t="shared" si="3"/>
        <v>3.2952471635173251E-2</v>
      </c>
      <c r="I47">
        <f t="shared" si="6"/>
        <v>246.92881998812021</v>
      </c>
      <c r="J47">
        <f t="shared" si="7"/>
        <v>231.91088861715437</v>
      </c>
      <c r="K47">
        <f t="shared" si="8"/>
        <v>101.59074116997124</v>
      </c>
      <c r="L47">
        <f t="shared" si="9"/>
        <v>104.80850162991675</v>
      </c>
      <c r="N47">
        <f t="shared" si="4"/>
        <v>1.3040952286534631</v>
      </c>
      <c r="O47">
        <f t="shared" si="0"/>
        <v>1.2135705586004915</v>
      </c>
      <c r="P47">
        <f t="shared" si="1"/>
        <v>2.2768923007249104E-2</v>
      </c>
      <c r="Q47">
        <f t="shared" si="2"/>
        <v>6.7755747045721029E-2</v>
      </c>
    </row>
    <row r="48" spans="1:17" x14ac:dyDescent="0.25">
      <c r="A48">
        <f t="shared" si="10"/>
        <v>2005</v>
      </c>
      <c r="B48" s="17">
        <f>'raw data'!C81</f>
        <v>14234.2</v>
      </c>
      <c r="C48" s="17">
        <f>'capital stock data'!M58</f>
        <v>36454.821702758702</v>
      </c>
      <c r="D48" s="17">
        <f>'hours data'!D59</f>
        <v>247606.31664100831</v>
      </c>
      <c r="E48" s="17">
        <f>'hours data'!K59</f>
        <v>197481.12105973979</v>
      </c>
      <c r="G48">
        <f t="shared" si="3"/>
        <v>3.3608317303608207E-2</v>
      </c>
      <c r="I48">
        <f t="shared" si="6"/>
        <v>252.1278984547267</v>
      </c>
      <c r="J48">
        <f t="shared" si="7"/>
        <v>236.52655913335664</v>
      </c>
      <c r="K48">
        <f t="shared" si="8"/>
        <v>101.57647552261835</v>
      </c>
      <c r="L48">
        <f t="shared" si="9"/>
        <v>104.94164079409738</v>
      </c>
      <c r="N48">
        <f t="shared" si="4"/>
        <v>1.3341557641123059</v>
      </c>
      <c r="O48">
        <f t="shared" si="0"/>
        <v>1.2420021902397056</v>
      </c>
      <c r="P48">
        <f t="shared" si="1"/>
        <v>2.2566321632283594E-2</v>
      </c>
      <c r="Q48">
        <f t="shared" si="2"/>
        <v>6.9587252240316158E-2</v>
      </c>
    </row>
    <row r="49" spans="1:17" x14ac:dyDescent="0.25">
      <c r="A49">
        <f t="shared" si="10"/>
        <v>2006</v>
      </c>
      <c r="B49" s="17">
        <f>'raw data'!C82</f>
        <v>14613.8</v>
      </c>
      <c r="C49" s="17">
        <f>'capital stock data'!M59</f>
        <v>37764.895842516104</v>
      </c>
      <c r="D49" s="17">
        <f>'hours data'!D60</f>
        <v>252261.29835265837</v>
      </c>
      <c r="E49" s="17">
        <f>'hours data'!K60</f>
        <v>199392.80033244233</v>
      </c>
      <c r="G49">
        <f t="shared" si="3"/>
        <v>3.3694578405323465E-2</v>
      </c>
      <c r="I49">
        <f t="shared" si="6"/>
        <v>256.36994536719328</v>
      </c>
      <c r="J49">
        <f t="shared" si="7"/>
        <v>237.13364223696601</v>
      </c>
      <c r="K49">
        <f t="shared" si="8"/>
        <v>102.09890176598671</v>
      </c>
      <c r="L49">
        <f t="shared" si="9"/>
        <v>105.88949287193338</v>
      </c>
      <c r="N49">
        <f t="shared" si="4"/>
        <v>1.3582271425683303</v>
      </c>
      <c r="O49">
        <f t="shared" si="0"/>
        <v>1.2457003530156132</v>
      </c>
      <c r="P49">
        <f t="shared" si="1"/>
        <v>2.9967347848563305E-2</v>
      </c>
      <c r="Q49">
        <f t="shared" si="2"/>
        <v>8.2559441704155551E-2</v>
      </c>
    </row>
    <row r="50" spans="1:17" x14ac:dyDescent="0.25">
      <c r="A50">
        <f t="shared" si="10"/>
        <v>2007</v>
      </c>
      <c r="B50" s="17">
        <f>'raw data'!C83</f>
        <v>14873.7</v>
      </c>
      <c r="C50" s="17">
        <f>'capital stock data'!M60</f>
        <v>39107.432958349724</v>
      </c>
      <c r="D50" s="17">
        <f>'hours data'!D61</f>
        <v>254330.19667245046</v>
      </c>
      <c r="E50" s="17">
        <f>'hours data'!K61</f>
        <v>201423.51592274863</v>
      </c>
      <c r="G50">
        <f>(B50/(C50^$C$1*D50^(1-$C$1)))^(1/(1-$C$1))</f>
        <v>3.3680534881250779E-2</v>
      </c>
      <c r="I50">
        <f>B50/E50/$B$3*$E$3*100</f>
        <v>258.29872908338126</v>
      </c>
      <c r="J50">
        <f>G50/$G$3*100</f>
        <v>237.03480758252579</v>
      </c>
      <c r="K50">
        <f>(C50/B50/$C$3*$B$3)^($C$1/(1-$C$1))*100</f>
        <v>103.11234769624721</v>
      </c>
      <c r="L50">
        <f>D50/E50/$D$3*$E$3*100</f>
        <v>105.68162173860696</v>
      </c>
      <c r="N50">
        <f t="shared" si="4"/>
        <v>1.369040544928565</v>
      </c>
      <c r="O50">
        <f t="shared" si="0"/>
        <v>1.2450989284883252</v>
      </c>
      <c r="P50">
        <f t="shared" si="1"/>
        <v>4.421710567876104E-2</v>
      </c>
      <c r="Q50">
        <f t="shared" si="2"/>
        <v>7.9724510761477727E-2</v>
      </c>
    </row>
    <row r="51" spans="1:17" x14ac:dyDescent="0.25">
      <c r="A51">
        <f t="shared" si="10"/>
        <v>2008</v>
      </c>
      <c r="B51" s="17">
        <f>'raw data'!C84</f>
        <v>14830.4</v>
      </c>
      <c r="C51" s="17">
        <f>'capital stock data'!M61</f>
        <v>40291.172094286827</v>
      </c>
      <c r="D51" s="17">
        <f>'hours data'!D62</f>
        <v>251355.85553521127</v>
      </c>
      <c r="E51" s="17">
        <f>'hours data'!K62</f>
        <v>203478.88718192891</v>
      </c>
      <c r="G51">
        <f>(B51/(C51^$C$1*D51^(1-$C$1)))^(1/(1-$C$1))</f>
        <v>3.3350851129128882E-2</v>
      </c>
      <c r="I51">
        <f>B51/E51/$B$3*$E$3*100</f>
        <v>254.94525606168489</v>
      </c>
      <c r="J51">
        <f>G51/$G$3*100</f>
        <v>234.71457944414186</v>
      </c>
      <c r="K51">
        <f>(C51/B51/$C$3*$B$3)^($C$1/(1-$C$1))*100</f>
        <v>105.05712233156773</v>
      </c>
      <c r="L51">
        <f>D51/E51/$D$3*$E$3*100</f>
        <v>103.39067426256608</v>
      </c>
      <c r="N51">
        <f t="shared" si="4"/>
        <v>1.3501874930166506</v>
      </c>
      <c r="O51">
        <f t="shared" si="0"/>
        <v>1.2309074585568156</v>
      </c>
      <c r="P51">
        <f t="shared" si="1"/>
        <v>7.1173972616541681E-2</v>
      </c>
      <c r="Q51">
        <f t="shared" si="2"/>
        <v>4.8106061843293225E-2</v>
      </c>
    </row>
    <row r="52" spans="1:17" x14ac:dyDescent="0.25">
      <c r="A52">
        <f t="shared" si="10"/>
        <v>2009</v>
      </c>
      <c r="B52" s="17">
        <f>'raw data'!C85</f>
        <v>14418.7</v>
      </c>
      <c r="C52" s="17">
        <f>'capital stock data'!M62</f>
        <v>41168.214995339127</v>
      </c>
      <c r="D52" s="17">
        <f>'hours data'!D63</f>
        <v>238551.88006168761</v>
      </c>
      <c r="E52" s="17">
        <f>'hours data'!K63</f>
        <v>205278.32388200978</v>
      </c>
      <c r="G52">
        <f>(B52/(C52^$C$1*D52^(1-$C$1)))^(1/(1-$C$1))</f>
        <v>3.3210027359718827E-2</v>
      </c>
      <c r="I52">
        <f>B52/E52/$B$3*$E$3*100</f>
        <v>245.69506707361577</v>
      </c>
      <c r="J52">
        <f>G52/$G$3*100</f>
        <v>233.72349853634606</v>
      </c>
      <c r="K52">
        <f>(C52/B52/$C$3*$B$3)^($C$1/(1-$C$1))*100</f>
        <v>108.0793174622612</v>
      </c>
      <c r="L52">
        <f>D52/E52/$D$3*$E$3*100</f>
        <v>97.263851988931222</v>
      </c>
      <c r="N52">
        <f>LOG(I52/100,2)</f>
        <v>1.2968688923770264</v>
      </c>
      <c r="O52">
        <f>LOG(J52/100,2)</f>
        <v>1.2248027898228557</v>
      </c>
      <c r="P52">
        <f>LOG(K52/100,2)</f>
        <v>0.11209046896091111</v>
      </c>
      <c r="Q52">
        <f>LOG(L52/100,2)</f>
        <v>-4.0024366406741743E-2</v>
      </c>
    </row>
    <row r="53" spans="1:17" x14ac:dyDescent="0.25">
      <c r="A53">
        <f t="shared" si="10"/>
        <v>2010</v>
      </c>
      <c r="B53" s="17">
        <f>'raw data'!C86</f>
        <v>14783.8</v>
      </c>
      <c r="C53" s="17">
        <f>'capital stock data'!M63</f>
        <v>41439.708640961057</v>
      </c>
      <c r="D53" s="17">
        <f>'hours data'!D64</f>
        <v>238145.97569078801</v>
      </c>
      <c r="E53" s="17">
        <f>'hours data'!K64</f>
        <v>206816.88940079953</v>
      </c>
      <c r="G53">
        <f t="shared" ref="G53:G59" si="11">(B53/(C53^$C$1*D53^(1-$C$1)))^(1/(1-$C$1))</f>
        <v>3.4469754114653195E-2</v>
      </c>
      <c r="I53">
        <f t="shared" ref="I53:I59" si="12">B53/E53/$B$3*$E$3*100</f>
        <v>250.0423091197386</v>
      </c>
      <c r="J53">
        <f t="shared" ref="J53:J59" si="13">G53/$G$3*100</f>
        <v>242.58912641355215</v>
      </c>
      <c r="K53">
        <f t="shared" ref="K53:K59" si="14">(C53/B53/$C$3*$B$3)^($C$1/(1-$C$1))*100</f>
        <v>106.9481338151577</v>
      </c>
      <c r="L53">
        <f t="shared" ref="L53:L59" si="15">D53/E53/$D$3*$E$3*100</f>
        <v>96.376013814035161</v>
      </c>
      <c r="N53">
        <f t="shared" ref="N53:N59" si="16">LOG(I53/100,2)</f>
        <v>1.322172230858514</v>
      </c>
      <c r="O53">
        <f t="shared" ref="O53:O59" si="17">LOG(J53/100,2)</f>
        <v>1.2785148859043614</v>
      </c>
      <c r="P53">
        <f t="shared" ref="P53:P59" si="18">LOG(K53/100,2)</f>
        <v>9.6911308504760957E-2</v>
      </c>
      <c r="Q53">
        <f t="shared" ref="Q53:Q59" si="19">LOG(L53/100,2)</f>
        <v>-5.3253963550606583E-2</v>
      </c>
    </row>
    <row r="54" spans="1:17" x14ac:dyDescent="0.25">
      <c r="A54">
        <f t="shared" si="10"/>
        <v>2011</v>
      </c>
      <c r="B54" s="17">
        <f>'raw data'!C87</f>
        <v>15020.6</v>
      </c>
      <c r="C54" s="17">
        <f>'capital stock data'!M64</f>
        <v>41890.62019369466</v>
      </c>
      <c r="D54" s="17">
        <f>'hours data'!D65</f>
        <v>241509.39642181798</v>
      </c>
      <c r="E54" s="17">
        <f>'hours data'!K65</f>
        <v>208094.51227401849</v>
      </c>
      <c r="G54">
        <f t="shared" si="11"/>
        <v>3.4634185515325724E-2</v>
      </c>
      <c r="I54">
        <f t="shared" si="12"/>
        <v>252.48761366316828</v>
      </c>
      <c r="J54">
        <f t="shared" si="13"/>
        <v>243.74635166417113</v>
      </c>
      <c r="K54">
        <f t="shared" si="14"/>
        <v>106.63918913152885</v>
      </c>
      <c r="L54">
        <f t="shared" si="15"/>
        <v>97.137096867647983</v>
      </c>
      <c r="N54">
        <f t="shared" si="16"/>
        <v>1.3362126150128137</v>
      </c>
      <c r="O54">
        <f t="shared" si="17"/>
        <v>1.2853806251170237</v>
      </c>
      <c r="P54">
        <f t="shared" si="18"/>
        <v>9.2737715543558349E-2</v>
      </c>
      <c r="Q54">
        <f t="shared" si="19"/>
        <v>-4.1905725647767247E-2</v>
      </c>
    </row>
    <row r="55" spans="1:17" x14ac:dyDescent="0.25">
      <c r="A55">
        <f t="shared" si="10"/>
        <v>2012</v>
      </c>
      <c r="B55" s="17">
        <f>'raw data'!C88</f>
        <v>15354.6</v>
      </c>
      <c r="C55" s="17">
        <f>'capital stock data'!M65</f>
        <v>42383.043896840594</v>
      </c>
      <c r="D55" s="17">
        <f>'hours data'!D66</f>
        <v>246184.25920461741</v>
      </c>
      <c r="E55" s="17">
        <f>'hours data'!K66</f>
        <v>209318.52869074588</v>
      </c>
      <c r="G55">
        <f t="shared" si="11"/>
        <v>3.4936931265222591E-2</v>
      </c>
      <c r="I55">
        <f t="shared" si="12"/>
        <v>256.5926771536964</v>
      </c>
      <c r="J55">
        <f t="shared" si="13"/>
        <v>245.87699717874636</v>
      </c>
      <c r="K55">
        <f t="shared" si="14"/>
        <v>106.01371051186732</v>
      </c>
      <c r="L55">
        <f t="shared" si="15"/>
        <v>98.438349236995833</v>
      </c>
      <c r="N55">
        <f t="shared" si="16"/>
        <v>1.3594799982343104</v>
      </c>
      <c r="O55">
        <f t="shared" si="17"/>
        <v>1.2979367710932153</v>
      </c>
      <c r="P55">
        <f t="shared" si="18"/>
        <v>8.425085732023907E-2</v>
      </c>
      <c r="Q55">
        <f t="shared" si="19"/>
        <v>-2.2707630179143817E-2</v>
      </c>
    </row>
    <row r="56" spans="1:17" x14ac:dyDescent="0.25">
      <c r="A56">
        <f t="shared" si="10"/>
        <v>2013</v>
      </c>
      <c r="B56" s="17">
        <f>'raw data'!C89</f>
        <v>15612.2</v>
      </c>
      <c r="C56" s="17">
        <f>'capital stock data'!M66</f>
        <v>43034.098188167678</v>
      </c>
      <c r="D56" s="17">
        <f>'hours data'!D67</f>
        <v>249745.2363690451</v>
      </c>
      <c r="E56" s="17">
        <f>'hours data'!K67</f>
        <v>210354.97061010578</v>
      </c>
      <c r="G56">
        <f t="shared" si="11"/>
        <v>3.504441165259424E-2</v>
      </c>
      <c r="I56">
        <f t="shared" si="12"/>
        <v>259.61199327479943</v>
      </c>
      <c r="J56">
        <f t="shared" si="13"/>
        <v>246.6334160726077</v>
      </c>
      <c r="K56">
        <f t="shared" si="14"/>
        <v>105.92944193264641</v>
      </c>
      <c r="L56">
        <f t="shared" si="15"/>
        <v>99.370196602137085</v>
      </c>
      <c r="N56">
        <f t="shared" si="16"/>
        <v>1.3763570329457058</v>
      </c>
      <c r="O56">
        <f t="shared" si="17"/>
        <v>1.3023682820448295</v>
      </c>
      <c r="P56">
        <f t="shared" si="18"/>
        <v>8.3103626410922976E-2</v>
      </c>
      <c r="Q56">
        <f t="shared" si="19"/>
        <v>-9.1148755100484771E-3</v>
      </c>
    </row>
    <row r="57" spans="1:17" x14ac:dyDescent="0.25">
      <c r="A57">
        <f t="shared" si="10"/>
        <v>2014</v>
      </c>
      <c r="B57" s="17">
        <f>'raw data'!C90</f>
        <v>16013.3</v>
      </c>
      <c r="C57" s="17">
        <f>'capital stock data'!M67</f>
        <v>43763.65781469168</v>
      </c>
      <c r="D57" s="17">
        <f>'hours data'!D68</f>
        <v>254424.50084099028</v>
      </c>
      <c r="E57" s="17">
        <f>'hours data'!K68</f>
        <v>211378.32460653209</v>
      </c>
      <c r="G57">
        <f t="shared" si="11"/>
        <v>3.5456409842769959E-2</v>
      </c>
      <c r="I57">
        <f t="shared" si="12"/>
        <v>264.99264058978275</v>
      </c>
      <c r="J57">
        <f t="shared" si="13"/>
        <v>249.53295172656831</v>
      </c>
      <c r="K57">
        <f t="shared" si="14"/>
        <v>105.41337411345926</v>
      </c>
      <c r="L57">
        <f t="shared" si="15"/>
        <v>100.74191319176624</v>
      </c>
      <c r="N57">
        <f t="shared" si="16"/>
        <v>1.4059522935171327</v>
      </c>
      <c r="O57">
        <f t="shared" si="17"/>
        <v>1.319230341227879</v>
      </c>
      <c r="P57">
        <f t="shared" si="18"/>
        <v>7.6057917668860678E-2</v>
      </c>
      <c r="Q57">
        <f t="shared" si="19"/>
        <v>1.0664034620392695E-2</v>
      </c>
    </row>
    <row r="58" spans="1:17" x14ac:dyDescent="0.25">
      <c r="A58">
        <f t="shared" si="10"/>
        <v>2015</v>
      </c>
      <c r="B58" s="17">
        <f>'raw data'!C91</f>
        <v>16471.5</v>
      </c>
      <c r="C58" s="17">
        <f>'capital stock data'!M68</f>
        <v>44593.861702136252</v>
      </c>
      <c r="D58" s="17">
        <f>'hours data'!D69</f>
        <v>259377.66254748314</v>
      </c>
      <c r="E58" s="17">
        <f>'hours data'!K69</f>
        <v>212262.83214933248</v>
      </c>
      <c r="G58">
        <f t="shared" si="11"/>
        <v>3.5967351085051925E-2</v>
      </c>
      <c r="I58">
        <f t="shared" si="12"/>
        <v>271.43923346567698</v>
      </c>
      <c r="J58">
        <f t="shared" si="13"/>
        <v>253.12882273863181</v>
      </c>
      <c r="K58">
        <f t="shared" si="14"/>
        <v>104.84812993283809</v>
      </c>
      <c r="L58">
        <f t="shared" si="15"/>
        <v>102.27519874176834</v>
      </c>
      <c r="N58">
        <f t="shared" si="16"/>
        <v>1.4406292610500187</v>
      </c>
      <c r="O58">
        <f t="shared" si="17"/>
        <v>1.3398717905564177</v>
      </c>
      <c r="P58">
        <f t="shared" si="18"/>
        <v>6.8301129811419156E-2</v>
      </c>
      <c r="Q58">
        <f t="shared" si="19"/>
        <v>3.2456340682180382E-2</v>
      </c>
    </row>
    <row r="59" spans="1:17" x14ac:dyDescent="0.25">
      <c r="A59">
        <f t="shared" si="10"/>
        <v>2016</v>
      </c>
      <c r="B59" s="17">
        <f>'raw data'!C92</f>
        <v>16716.2</v>
      </c>
      <c r="C59" s="17">
        <f>'capital stock data'!M69</f>
        <v>45517.531712892502</v>
      </c>
      <c r="D59" s="17">
        <f>'hours data'!D70</f>
        <v>262383.52986048511</v>
      </c>
      <c r="E59" s="17">
        <f>'hours data'!K70</f>
        <v>213071.22329631989</v>
      </c>
      <c r="G59">
        <f t="shared" si="11"/>
        <v>3.5965187563589907E-2</v>
      </c>
      <c r="I59">
        <f t="shared" si="12"/>
        <v>274.42658642956405</v>
      </c>
      <c r="J59">
        <f t="shared" si="13"/>
        <v>253.1135964396654</v>
      </c>
      <c r="K59">
        <f t="shared" si="14"/>
        <v>105.19309260265702</v>
      </c>
      <c r="L59">
        <f t="shared" si="15"/>
        <v>103.06791380036655</v>
      </c>
      <c r="N59">
        <f t="shared" si="16"/>
        <v>1.456420256481783</v>
      </c>
      <c r="O59">
        <f t="shared" si="17"/>
        <v>1.3397850064182877</v>
      </c>
      <c r="P59">
        <f t="shared" si="18"/>
        <v>7.3039974639106914E-2</v>
      </c>
      <c r="Q59">
        <f t="shared" si="19"/>
        <v>4.3595275424385252E-2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K61" sqref="K61"/>
    </sheetView>
  </sheetViews>
  <sheetFormatPr defaultRowHeight="13.2" x14ac:dyDescent="0.25"/>
  <cols>
    <col min="6" max="6" width="9.109375" style="12" customWidth="1"/>
  </cols>
  <sheetData>
    <row r="1" spans="1:11" x14ac:dyDescent="0.25">
      <c r="B1" s="22" t="s">
        <v>85</v>
      </c>
      <c r="C1" s="22" t="s">
        <v>86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0.17238535136918509</v>
      </c>
    </row>
    <row r="3" spans="1:11" x14ac:dyDescent="0.25">
      <c r="A3">
        <v>1960</v>
      </c>
      <c r="B3" s="22">
        <f>'raw data'!G36/'raw data'!C36</f>
        <v>0.17476758773763953</v>
      </c>
      <c r="C3" s="1">
        <f>(B3/B2-1)*100</f>
        <v>1.3819250589063081</v>
      </c>
      <c r="D3" s="18">
        <f>'raw data'!R36</f>
        <v>4.41</v>
      </c>
      <c r="F3" s="12">
        <f t="shared" ref="F3:F59" si="0">((1+D3/100)/(1+C3/100)-1)*100</f>
        <v>2.9867996088398296</v>
      </c>
      <c r="H3" s="17">
        <f>'capital stock data'!E13</f>
        <v>3108.7</v>
      </c>
      <c r="I3" s="17">
        <f>'capital stock data'!M13</f>
        <v>7746.39265143189</v>
      </c>
      <c r="K3" s="12">
        <f>(alpha!$I$1*H3/I3-'capital stock data'!$P$8)*100</f>
        <v>9.1086017638312793</v>
      </c>
    </row>
    <row r="4" spans="1:11" x14ac:dyDescent="0.25">
      <c r="A4">
        <f t="shared" ref="A4:A59" si="1">A3+1</f>
        <v>1961</v>
      </c>
      <c r="B4" s="22">
        <f>'raw data'!G37/'raw data'!C37</f>
        <v>0.17668830965151658</v>
      </c>
      <c r="C4" s="1">
        <f t="shared" ref="C4:C59" si="2">(B4/B3-1)*100</f>
        <v>1.0990149482182243</v>
      </c>
      <c r="D4" s="18">
        <f>'raw data'!R37</f>
        <v>4.3500000000000005</v>
      </c>
      <c r="F4" s="12">
        <f t="shared" si="0"/>
        <v>3.215644636544579</v>
      </c>
      <c r="H4" s="17">
        <f>'capital stock data'!E14</f>
        <v>3188.1</v>
      </c>
      <c r="I4" s="17">
        <f>'capital stock data'!M14</f>
        <v>8023.2750395235489</v>
      </c>
      <c r="K4" s="12">
        <f>(alpha!$I$1*H4/I4-'capital stock data'!$P$8)*100</f>
        <v>8.9649603126085378</v>
      </c>
    </row>
    <row r="5" spans="1:11" x14ac:dyDescent="0.25">
      <c r="A5">
        <f t="shared" si="1"/>
        <v>1962</v>
      </c>
      <c r="B5" s="22">
        <f>'raw data'!G38/'raw data'!C38</f>
        <v>0.1788596257870001</v>
      </c>
      <c r="C5" s="1">
        <f t="shared" si="2"/>
        <v>1.2288963201730896</v>
      </c>
      <c r="D5" s="18">
        <f>'raw data'!R38</f>
        <v>4.3250000000000002</v>
      </c>
      <c r="F5" s="12">
        <f t="shared" si="0"/>
        <v>3.0585176687438764</v>
      </c>
      <c r="H5" s="17">
        <f>'capital stock data'!E15</f>
        <v>3383.1</v>
      </c>
      <c r="I5" s="17">
        <f>'capital stock data'!M15</f>
        <v>8300.0196351167669</v>
      </c>
      <c r="K5" s="12">
        <f>(alpha!$I$1*H5/I5-'capital stock data'!$P$8)*100</f>
        <v>9.3372424097060023</v>
      </c>
    </row>
    <row r="6" spans="1:11" x14ac:dyDescent="0.25">
      <c r="A6">
        <f t="shared" si="1"/>
        <v>1963</v>
      </c>
      <c r="B6" s="22">
        <f>'raw data'!G39/'raw data'!C39</f>
        <v>0.18088601858146386</v>
      </c>
      <c r="C6" s="1">
        <f t="shared" si="2"/>
        <v>1.1329514894976578</v>
      </c>
      <c r="D6" s="18">
        <f>'raw data'!R39</f>
        <v>4.2591666666666663</v>
      </c>
      <c r="F6" s="12">
        <f t="shared" si="0"/>
        <v>3.0911934548786935</v>
      </c>
      <c r="H6" s="17">
        <f>'capital stock data'!E16</f>
        <v>3530.4</v>
      </c>
      <c r="I6" s="17">
        <f>'capital stock data'!M16</f>
        <v>8626.1651602907987</v>
      </c>
      <c r="K6" s="12">
        <f>(alpha!$I$1*H6/I6-'capital stock data'!$P$8)*100</f>
        <v>9.3977452272724538</v>
      </c>
    </row>
    <row r="7" spans="1:11" x14ac:dyDescent="0.25">
      <c r="A7">
        <f t="shared" si="1"/>
        <v>1964</v>
      </c>
      <c r="B7" s="22">
        <f>'raw data'!G40/'raw data'!C40</f>
        <v>0.18366363149437598</v>
      </c>
      <c r="C7" s="1">
        <f t="shared" si="2"/>
        <v>1.5355597600602788</v>
      </c>
      <c r="D7" s="18">
        <f>'raw data'!R40</f>
        <v>4.4058333333333328</v>
      </c>
      <c r="F7" s="12">
        <f t="shared" si="0"/>
        <v>2.8268653662380183</v>
      </c>
      <c r="H7" s="17">
        <f>'capital stock data'!E17</f>
        <v>3734</v>
      </c>
      <c r="I7" s="17">
        <f>'capital stock data'!M17</f>
        <v>8970.4929689239216</v>
      </c>
      <c r="K7" s="12">
        <f>(alpha!$I$1*H7/I7-'capital stock data'!$P$8)*100</f>
        <v>9.6516436426254142</v>
      </c>
    </row>
    <row r="8" spans="1:11" x14ac:dyDescent="0.25">
      <c r="A8">
        <f t="shared" si="1"/>
        <v>1965</v>
      </c>
      <c r="B8" s="22">
        <f>'raw data'!G41/'raw data'!C41</f>
        <v>0.18701435863907262</v>
      </c>
      <c r="C8" s="1">
        <f t="shared" si="2"/>
        <v>1.8243824961063471</v>
      </c>
      <c r="D8" s="18">
        <f>'raw data'!R41</f>
        <v>4.4933333333333332</v>
      </c>
      <c r="F8" s="12">
        <f t="shared" si="0"/>
        <v>2.6211313752175558</v>
      </c>
      <c r="H8" s="17">
        <f>'capital stock data'!E18</f>
        <v>3976.7</v>
      </c>
      <c r="I8" s="17">
        <f>'capital stock data'!M18</f>
        <v>9342.4261556649744</v>
      </c>
      <c r="K8" s="12">
        <f>(alpha!$I$1*H8/I8-'capital stock data'!$P$8)*100</f>
        <v>9.9934637230526739</v>
      </c>
    </row>
    <row r="9" spans="1:11" x14ac:dyDescent="0.25">
      <c r="A9">
        <f t="shared" si="1"/>
        <v>1966</v>
      </c>
      <c r="B9" s="22">
        <f>'raw data'!G42/'raw data'!C42</f>
        <v>0.19226686168581472</v>
      </c>
      <c r="C9" s="1">
        <f t="shared" si="2"/>
        <v>2.8086095019469237</v>
      </c>
      <c r="D9" s="18">
        <f>'raw data'!R42</f>
        <v>5.1300000000000008</v>
      </c>
      <c r="F9" s="12">
        <f t="shared" si="0"/>
        <v>2.2579728578170366</v>
      </c>
      <c r="H9" s="17">
        <f>'capital stock data'!E19</f>
        <v>4238.8999999999996</v>
      </c>
      <c r="I9" s="17">
        <f>'capital stock data'!M19</f>
        <v>9780.1335087243096</v>
      </c>
      <c r="K9" s="12">
        <f>(alpha!$I$1*H9/I9-'capital stock data'!$P$8)*100</f>
        <v>10.275414372986312</v>
      </c>
    </row>
    <row r="10" spans="1:11" x14ac:dyDescent="0.25">
      <c r="A10">
        <f t="shared" si="1"/>
        <v>1967</v>
      </c>
      <c r="B10" s="22">
        <f>'raw data'!G43/'raw data'!C43</f>
        <v>0.1978554371785452</v>
      </c>
      <c r="C10" s="1">
        <f t="shared" si="2"/>
        <v>2.9066763995257983</v>
      </c>
      <c r="D10" s="18">
        <f>'raw data'!R43</f>
        <v>5.5066666666666668</v>
      </c>
      <c r="F10" s="12">
        <f t="shared" si="0"/>
        <v>2.5265515883990286</v>
      </c>
      <c r="H10" s="17">
        <f>'capital stock data'!E20</f>
        <v>4355.2</v>
      </c>
      <c r="I10" s="17">
        <f>'capital stock data'!M20</f>
        <v>10273.53358804398</v>
      </c>
      <c r="K10" s="12">
        <f>(alpha!$I$1*H10/I10-'capital stock data'!$P$8)*100</f>
        <v>9.9303789119341133</v>
      </c>
    </row>
    <row r="11" spans="1:11" x14ac:dyDescent="0.25">
      <c r="A11">
        <f t="shared" si="1"/>
        <v>1968</v>
      </c>
      <c r="B11" s="22">
        <f>'raw data'!G44/'raw data'!C44</f>
        <v>0.2062814620267017</v>
      </c>
      <c r="C11" s="1">
        <f t="shared" si="2"/>
        <v>4.2586774305084285</v>
      </c>
      <c r="D11" s="18">
        <f>'raw data'!R44</f>
        <v>6.1750000000000007</v>
      </c>
      <c r="F11" s="12">
        <f t="shared" si="0"/>
        <v>1.838046114453018</v>
      </c>
      <c r="H11" s="17">
        <f>'capital stock data'!E21</f>
        <v>4569</v>
      </c>
      <c r="I11" s="17">
        <f>'capital stock data'!M21</f>
        <v>10724.006536449762</v>
      </c>
      <c r="K11" s="12">
        <f>(alpha!$I$1*H11/I11-'capital stock data'!$P$8)*100</f>
        <v>10.007749719805984</v>
      </c>
    </row>
    <row r="12" spans="1:11" x14ac:dyDescent="0.25">
      <c r="A12">
        <f t="shared" si="1"/>
        <v>1969</v>
      </c>
      <c r="B12" s="22">
        <f>'raw data'!G45/'raw data'!C45</f>
        <v>0.21642440318302386</v>
      </c>
      <c r="C12" s="1">
        <f t="shared" si="2"/>
        <v>4.9170395907942588</v>
      </c>
      <c r="D12" s="18">
        <f>'raw data'!R45</f>
        <v>7.0291666666666659</v>
      </c>
      <c r="F12" s="12">
        <f t="shared" si="0"/>
        <v>2.0131401763815449</v>
      </c>
      <c r="H12" s="17">
        <f>'capital stock data'!E22</f>
        <v>4712.5</v>
      </c>
      <c r="I12" s="17">
        <f>'capital stock data'!M22</f>
        <v>11185.041787335856</v>
      </c>
      <c r="K12" s="12">
        <f>(alpha!$I$1*H12/I12-'capital stock data'!$P$8)*100</f>
        <v>9.8358050982217264</v>
      </c>
    </row>
    <row r="13" spans="1:11" x14ac:dyDescent="0.25">
      <c r="A13">
        <f t="shared" si="1"/>
        <v>1970</v>
      </c>
      <c r="B13" s="22">
        <f>'raw data'!G46/'raw data'!C46</f>
        <v>0.22784836933502756</v>
      </c>
      <c r="C13" s="1">
        <f t="shared" si="2"/>
        <v>5.2785018620764124</v>
      </c>
      <c r="D13" s="18">
        <f>'raw data'!R46</f>
        <v>8.0399999999999991</v>
      </c>
      <c r="F13" s="12">
        <f t="shared" si="0"/>
        <v>2.6230408764188029</v>
      </c>
      <c r="H13" s="17">
        <f>'capital stock data'!E23</f>
        <v>4722</v>
      </c>
      <c r="I13" s="17">
        <f>'capital stock data'!M23</f>
        <v>11649.80721578655</v>
      </c>
      <c r="K13" s="12">
        <f>(alpha!$I$1*H13/I13-'capital stock data'!$P$8)*100</f>
        <v>9.2546518095647254</v>
      </c>
    </row>
    <row r="14" spans="1:11" x14ac:dyDescent="0.25">
      <c r="A14">
        <f t="shared" si="1"/>
        <v>1971</v>
      </c>
      <c r="B14" s="22">
        <f>'raw data'!G47/'raw data'!C47</f>
        <v>0.23942102673445953</v>
      </c>
      <c r="C14" s="1">
        <f t="shared" si="2"/>
        <v>5.0791047718298898</v>
      </c>
      <c r="D14" s="18">
        <f>'raw data'!R47</f>
        <v>7.3866666666666667</v>
      </c>
      <c r="F14" s="12">
        <f t="shared" si="0"/>
        <v>2.196023557535498</v>
      </c>
      <c r="H14" s="17">
        <f>'capital stock data'!E24</f>
        <v>4877.6000000000004</v>
      </c>
      <c r="I14" s="17">
        <f>'capital stock data'!M24</f>
        <v>12020.645760840587</v>
      </c>
      <c r="K14" s="12">
        <f>(alpha!$I$1*H14/I14-'capital stock data'!$P$8)*100</f>
        <v>9.2706388239651147</v>
      </c>
    </row>
    <row r="15" spans="1:11" x14ac:dyDescent="0.25">
      <c r="A15">
        <f t="shared" si="1"/>
        <v>1972</v>
      </c>
      <c r="B15" s="22">
        <f>'raw data'!G48/'raw data'!C48</f>
        <v>0.24977114699180025</v>
      </c>
      <c r="C15" s="1">
        <f t="shared" si="2"/>
        <v>4.3229788120572987</v>
      </c>
      <c r="D15" s="18">
        <f>'raw data'!R48</f>
        <v>7.2133333333333338</v>
      </c>
      <c r="F15" s="12">
        <f t="shared" si="0"/>
        <v>2.7705828132871257</v>
      </c>
      <c r="H15" s="17">
        <f>'capital stock data'!E25</f>
        <v>5134.3</v>
      </c>
      <c r="I15" s="17">
        <f>'capital stock data'!M25</f>
        <v>12428.9409829958</v>
      </c>
      <c r="K15" s="12">
        <f>(alpha!$I$1*H15/I15-'capital stock data'!$P$8)*100</f>
        <v>9.5367691154685232</v>
      </c>
    </row>
    <row r="16" spans="1:11" x14ac:dyDescent="0.25">
      <c r="A16">
        <f t="shared" si="1"/>
        <v>1973</v>
      </c>
      <c r="B16" s="22">
        <f>'raw data'!G49/'raw data'!C49</f>
        <v>0.26336166368614145</v>
      </c>
      <c r="C16" s="1">
        <f t="shared" si="2"/>
        <v>5.4411876063440445</v>
      </c>
      <c r="D16" s="18">
        <f>'raw data'!R49</f>
        <v>7.440833333333333</v>
      </c>
      <c r="F16" s="12">
        <f t="shared" si="0"/>
        <v>1.8964559982526108</v>
      </c>
      <c r="H16" s="17">
        <f>'capital stock data'!E26</f>
        <v>5424.1</v>
      </c>
      <c r="I16" s="17">
        <f>'capital stock data'!M26</f>
        <v>12904.821615759389</v>
      </c>
      <c r="K16" s="12">
        <f>(alpha!$I$1*H16/I16-'capital stock data'!$P$8)*100</f>
        <v>9.7992542753526184</v>
      </c>
    </row>
    <row r="17" spans="1:11" x14ac:dyDescent="0.25">
      <c r="A17">
        <f t="shared" si="1"/>
        <v>1974</v>
      </c>
      <c r="B17" s="22">
        <f>'raw data'!G50/'raw data'!C50</f>
        <v>0.28702742772424017</v>
      </c>
      <c r="C17" s="1">
        <f t="shared" si="2"/>
        <v>8.9860322519461846</v>
      </c>
      <c r="D17" s="18">
        <f>'raw data'!R50</f>
        <v>8.5658333333333321</v>
      </c>
      <c r="F17" s="12">
        <f t="shared" si="0"/>
        <v>-0.38555300154561323</v>
      </c>
      <c r="H17" s="17">
        <f>'capital stock data'!E27</f>
        <v>5396</v>
      </c>
      <c r="I17" s="17">
        <f>'capital stock data'!M27</f>
        <v>13461.295523374352</v>
      </c>
      <c r="K17" s="12">
        <f>(alpha!$I$1*H17/I17-'capital stock data'!$P$8)*100</f>
        <v>9.0920161456418143</v>
      </c>
    </row>
    <row r="18" spans="1:11" x14ac:dyDescent="0.25">
      <c r="A18">
        <f t="shared" si="1"/>
        <v>1975</v>
      </c>
      <c r="B18" s="22">
        <f>'raw data'!G51/'raw data'!C51</f>
        <v>0.31360716009952838</v>
      </c>
      <c r="C18" s="1">
        <f t="shared" si="2"/>
        <v>9.2603458094689515</v>
      </c>
      <c r="D18" s="18">
        <f>'raw data'!R51</f>
        <v>8.8258333333333336</v>
      </c>
      <c r="F18" s="12">
        <f t="shared" si="0"/>
        <v>-0.39768543007664414</v>
      </c>
      <c r="H18" s="17">
        <f>'capital stock data'!E28</f>
        <v>5385.4</v>
      </c>
      <c r="I18" s="17">
        <f>'capital stock data'!M28</f>
        <v>13946.239607080792</v>
      </c>
      <c r="K18" s="12">
        <f>(alpha!$I$1*H18/I18-'capital stock data'!$P$8)*100</f>
        <v>8.5578969834136398</v>
      </c>
    </row>
    <row r="19" spans="1:11" x14ac:dyDescent="0.25">
      <c r="A19">
        <f t="shared" si="1"/>
        <v>1976</v>
      </c>
      <c r="B19" s="22">
        <f>'raw data'!G52/'raw data'!C52</f>
        <v>0.33083130704443742</v>
      </c>
      <c r="C19" s="1">
        <f t="shared" si="2"/>
        <v>5.4922683970106689</v>
      </c>
      <c r="D19" s="18">
        <f>'raw data'!R52</f>
        <v>8.4341666666666661</v>
      </c>
      <c r="F19" s="12">
        <f t="shared" si="0"/>
        <v>2.7887335388262269</v>
      </c>
      <c r="H19" s="17">
        <f>'capital stock data'!E29</f>
        <v>5675.4</v>
      </c>
      <c r="I19" s="17">
        <f>'capital stock data'!M29</f>
        <v>14272.382427429713</v>
      </c>
      <c r="K19" s="12">
        <f>(alpha!$I$1*H19/I19-'capital stock data'!$P$8)*100</f>
        <v>8.9755949267969299</v>
      </c>
    </row>
    <row r="20" spans="1:11" x14ac:dyDescent="0.25">
      <c r="A20">
        <f t="shared" si="1"/>
        <v>1977</v>
      </c>
      <c r="B20" s="22">
        <f>'raw data'!G53/'raw data'!C53</f>
        <v>0.35135590365504465</v>
      </c>
      <c r="C20" s="1">
        <f t="shared" si="2"/>
        <v>6.2039462933447087</v>
      </c>
      <c r="D20" s="18">
        <f>'raw data'!R53</f>
        <v>8.0241666666666678</v>
      </c>
      <c r="F20" s="12">
        <f t="shared" si="0"/>
        <v>1.7138914671723793</v>
      </c>
      <c r="H20" s="17">
        <f>'capital stock data'!E30</f>
        <v>5937</v>
      </c>
      <c r="I20" s="17">
        <f>'capital stock data'!M30</f>
        <v>14739.160111165771</v>
      </c>
      <c r="K20" s="12">
        <f>(alpha!$I$1*H20/I20-'capital stock data'!$P$8)*100</f>
        <v>9.1629314013988736</v>
      </c>
    </row>
    <row r="21" spans="1:11" x14ac:dyDescent="0.25">
      <c r="A21">
        <f t="shared" si="1"/>
        <v>1978</v>
      </c>
      <c r="B21" s="22">
        <f>'raw data'!G54/'raw data'!C54</f>
        <v>0.37602118968598419</v>
      </c>
      <c r="C21" s="1">
        <f t="shared" si="2"/>
        <v>7.0200289149418893</v>
      </c>
      <c r="D21" s="18">
        <f>'raw data'!R54</f>
        <v>8.7249999999999996</v>
      </c>
      <c r="F21" s="12">
        <f t="shared" si="0"/>
        <v>1.5931327082832292</v>
      </c>
      <c r="H21" s="17">
        <f>'capital stock data'!E31</f>
        <v>6267.2</v>
      </c>
      <c r="I21" s="17">
        <f>'capital stock data'!M31</f>
        <v>15326.345718332685</v>
      </c>
      <c r="K21" s="12">
        <f>(alpha!$I$1*H21/I21-'capital stock data'!$P$8)*100</f>
        <v>9.3850390598294737</v>
      </c>
    </row>
    <row r="22" spans="1:11" x14ac:dyDescent="0.25">
      <c r="A22">
        <f t="shared" si="1"/>
        <v>1979</v>
      </c>
      <c r="B22" s="22">
        <f>'raw data'!G55/'raw data'!C55</f>
        <v>0.40705514830967182</v>
      </c>
      <c r="C22" s="1">
        <f t="shared" si="2"/>
        <v>8.2532472836448711</v>
      </c>
      <c r="D22" s="18">
        <f>'raw data'!R55</f>
        <v>9.6291666666666664</v>
      </c>
      <c r="F22" s="12">
        <f t="shared" si="0"/>
        <v>1.2710190387329678</v>
      </c>
      <c r="H22" s="17">
        <f>'capital stock data'!E32</f>
        <v>6466.2</v>
      </c>
      <c r="I22" s="17">
        <f>'capital stock data'!M32</f>
        <v>16040.197883152578</v>
      </c>
      <c r="K22" s="12">
        <f>(alpha!$I$1*H22/I22-'capital stock data'!$P$8)*100</f>
        <v>9.1745669380240447</v>
      </c>
    </row>
    <row r="23" spans="1:11" x14ac:dyDescent="0.25">
      <c r="A23">
        <f t="shared" si="1"/>
        <v>1980</v>
      </c>
      <c r="B23" s="22">
        <f>'raw data'!G56/'raw data'!C56</f>
        <v>0.44377092893463976</v>
      </c>
      <c r="C23" s="1">
        <f t="shared" si="2"/>
        <v>9.0198541346137251</v>
      </c>
      <c r="D23" s="18">
        <f>'raw data'!R56</f>
        <v>11.938333333333334</v>
      </c>
      <c r="F23" s="12">
        <f t="shared" si="0"/>
        <v>2.6770162388182861</v>
      </c>
      <c r="H23" s="17">
        <f>'capital stock data'!E33</f>
        <v>6450.4</v>
      </c>
      <c r="I23" s="17">
        <f>'capital stock data'!M33</f>
        <v>16783.045337778454</v>
      </c>
      <c r="K23" s="12">
        <f>(alpha!$I$1*H23/I23-'capital stock data'!$P$8)*100</f>
        <v>8.4919795696599145</v>
      </c>
    </row>
    <row r="24" spans="1:11" x14ac:dyDescent="0.25">
      <c r="A24">
        <f t="shared" si="1"/>
        <v>1981</v>
      </c>
      <c r="B24" s="22">
        <f>'raw data'!G57/'raw data'!C57</f>
        <v>0.48521389606660925</v>
      </c>
      <c r="C24" s="1">
        <f t="shared" si="2"/>
        <v>9.3388197445609009</v>
      </c>
      <c r="D24" s="18">
        <f>'raw data'!R57</f>
        <v>14.170833333333333</v>
      </c>
      <c r="F24" s="12">
        <f t="shared" si="0"/>
        <v>4.4193028606500873</v>
      </c>
      <c r="H24" s="17">
        <f>'capital stock data'!E34</f>
        <v>6617.7</v>
      </c>
      <c r="I24" s="17">
        <f>'capital stock data'!M34</f>
        <v>17365.317312574094</v>
      </c>
      <c r="K24" s="12">
        <f>(alpha!$I$1*H24/I24-'capital stock data'!$P$8)*100</f>
        <v>8.3737698750265839</v>
      </c>
    </row>
    <row r="25" spans="1:11" x14ac:dyDescent="0.25">
      <c r="A25">
        <f t="shared" si="1"/>
        <v>1982</v>
      </c>
      <c r="B25" s="22">
        <f>'raw data'!G58/'raw data'!C58</f>
        <v>0.51530510067320878</v>
      </c>
      <c r="C25" s="1">
        <f t="shared" si="2"/>
        <v>6.2016370204015514</v>
      </c>
      <c r="D25" s="18">
        <f>'raw data'!R58</f>
        <v>13.787500000000001</v>
      </c>
      <c r="F25" s="12">
        <f t="shared" si="0"/>
        <v>7.1428870518645438</v>
      </c>
      <c r="H25" s="17">
        <f>'capital stock data'!E35</f>
        <v>6491.3</v>
      </c>
      <c r="I25" s="17">
        <f>'capital stock data'!M35</f>
        <v>18019.368401778003</v>
      </c>
      <c r="K25" s="12">
        <f>(alpha!$I$1*H25/I25-'capital stock data'!$P$8)*100</f>
        <v>7.6162320501132346</v>
      </c>
    </row>
    <row r="26" spans="1:11" x14ac:dyDescent="0.25">
      <c r="A26">
        <f t="shared" si="1"/>
        <v>1983</v>
      </c>
      <c r="B26" s="22">
        <f>'raw data'!G59/'raw data'!C59</f>
        <v>0.53564487632508828</v>
      </c>
      <c r="C26" s="1">
        <f t="shared" si="2"/>
        <v>3.9471326065484424</v>
      </c>
      <c r="D26" s="18">
        <f>'raw data'!R59</f>
        <v>12.041666666666666</v>
      </c>
      <c r="F26" s="12">
        <f t="shared" si="0"/>
        <v>7.7871643566705506</v>
      </c>
      <c r="H26" s="17">
        <f>'capital stock data'!E36</f>
        <v>6792</v>
      </c>
      <c r="I26" s="17">
        <f>'capital stock data'!M36</f>
        <v>18465.123928188572</v>
      </c>
      <c r="K26" s="12">
        <f>(alpha!$I$1*H26/I26-'capital stock data'!$P$8)*100</f>
        <v>7.8919790570350239</v>
      </c>
    </row>
    <row r="27" spans="1:11" x14ac:dyDescent="0.25">
      <c r="A27">
        <f t="shared" si="1"/>
        <v>1984</v>
      </c>
      <c r="B27" s="22">
        <f>'raw data'!G60/'raw data'!C60</f>
        <v>0.55466026080988329</v>
      </c>
      <c r="C27" s="1">
        <f t="shared" si="2"/>
        <v>3.5499983898388709</v>
      </c>
      <c r="D27" s="18">
        <f>'raw data'!R60</f>
        <v>12.709166666666667</v>
      </c>
      <c r="F27" s="12">
        <f t="shared" si="0"/>
        <v>8.8451650596322438</v>
      </c>
      <c r="H27" s="17">
        <f>'capital stock data'!E37</f>
        <v>7285</v>
      </c>
      <c r="I27" s="17">
        <f>'capital stock data'!M37</f>
        <v>18964.08585592714</v>
      </c>
      <c r="K27" s="12">
        <f>(alpha!$I$1*H27/I27-'capital stock data'!$P$8)*100</f>
        <v>8.4849632681526295</v>
      </c>
    </row>
    <row r="28" spans="1:11" x14ac:dyDescent="0.25">
      <c r="A28">
        <f t="shared" si="1"/>
        <v>1985</v>
      </c>
      <c r="B28" s="22">
        <f>'raw data'!G61/'raw data'!C61</f>
        <v>0.57240116937501639</v>
      </c>
      <c r="C28" s="1">
        <f t="shared" si="2"/>
        <v>3.198518051253374</v>
      </c>
      <c r="D28" s="18">
        <f>'raw data'!R61</f>
        <v>11.373333333333333</v>
      </c>
      <c r="F28" s="12">
        <f t="shared" si="0"/>
        <v>7.9214463893948039</v>
      </c>
      <c r="H28" s="17">
        <f>'capital stock data'!E38</f>
        <v>7593.8</v>
      </c>
      <c r="I28" s="17">
        <f>'capital stock data'!M38</f>
        <v>19752.84903572113</v>
      </c>
      <c r="K28" s="12">
        <f>(alpha!$I$1*H28/I28-'capital stock data'!$P$8)*100</f>
        <v>8.4956310047761452</v>
      </c>
    </row>
    <row r="29" spans="1:11" x14ac:dyDescent="0.25">
      <c r="A29">
        <f t="shared" si="1"/>
        <v>1986</v>
      </c>
      <c r="B29" s="22">
        <f>'raw data'!G62/'raw data'!C62</f>
        <v>0.58395776350104955</v>
      </c>
      <c r="C29" s="1">
        <f t="shared" si="2"/>
        <v>2.0189675955154529</v>
      </c>
      <c r="D29" s="18">
        <f>'raw data'!R62</f>
        <v>9.0208333333333321</v>
      </c>
      <c r="F29" s="12">
        <f t="shared" si="0"/>
        <v>6.8632979757047297</v>
      </c>
      <c r="H29" s="17">
        <f>'capital stock data'!E39</f>
        <v>7860.5</v>
      </c>
      <c r="I29" s="17">
        <f>'capital stock data'!M39</f>
        <v>20505.054413833725</v>
      </c>
      <c r="K29" s="12">
        <f>(alpha!$I$1*H29/I29-'capital stock data'!$P$8)*100</f>
        <v>8.4557960511442509</v>
      </c>
    </row>
    <row r="30" spans="1:11" x14ac:dyDescent="0.25">
      <c r="A30">
        <f t="shared" si="1"/>
        <v>1987</v>
      </c>
      <c r="B30" s="22">
        <f>'raw data'!G63/'raw data'!C63</f>
        <v>0.59884907655608288</v>
      </c>
      <c r="C30" s="1">
        <f t="shared" si="2"/>
        <v>2.5500668003374471</v>
      </c>
      <c r="D30" s="18">
        <f>'raw data'!R63</f>
        <v>9.3758333333333344</v>
      </c>
      <c r="F30" s="12">
        <f t="shared" si="0"/>
        <v>6.6560332391450316</v>
      </c>
      <c r="H30" s="17">
        <f>'capital stock data'!E40</f>
        <v>8132.6</v>
      </c>
      <c r="I30" s="17">
        <f>'capital stock data'!M40</f>
        <v>21244.357198935617</v>
      </c>
      <c r="K30" s="12">
        <f>(alpha!$I$1*H30/I30-'capital stock data'!$P$8)*100</f>
        <v>8.4364545948902983</v>
      </c>
    </row>
    <row r="31" spans="1:11" x14ac:dyDescent="0.25">
      <c r="A31">
        <f t="shared" si="1"/>
        <v>1988</v>
      </c>
      <c r="B31" s="22">
        <f>'raw data'!G64/'raw data'!C64</f>
        <v>0.6198123783114049</v>
      </c>
      <c r="C31" s="1">
        <f t="shared" si="2"/>
        <v>3.5005984940111645</v>
      </c>
      <c r="D31" s="18">
        <f>'raw data'!R64</f>
        <v>9.7100000000000009</v>
      </c>
      <c r="F31" s="12">
        <f t="shared" si="0"/>
        <v>5.9993870531561466</v>
      </c>
      <c r="H31" s="17">
        <f>'capital stock data'!E41</f>
        <v>8474.5</v>
      </c>
      <c r="I31" s="17">
        <f>'capital stock data'!M41</f>
        <v>21996.417728842043</v>
      </c>
      <c r="K31" s="12">
        <f>(alpha!$I$1*H31/I31-'capital stock data'!$P$8)*100</f>
        <v>8.5256655097880252</v>
      </c>
    </row>
    <row r="32" spans="1:11" x14ac:dyDescent="0.25">
      <c r="A32">
        <f t="shared" si="1"/>
        <v>1989</v>
      </c>
      <c r="B32" s="22">
        <f>'raw data'!G65/'raw data'!C65</f>
        <v>0.64391559683146682</v>
      </c>
      <c r="C32" s="1">
        <f t="shared" si="2"/>
        <v>3.8887926997727806</v>
      </c>
      <c r="D32" s="18">
        <f>'raw data'!R65</f>
        <v>9.2575000000000003</v>
      </c>
      <c r="F32" s="12">
        <f t="shared" si="0"/>
        <v>5.1677444320122223</v>
      </c>
      <c r="H32" s="17">
        <f>'capital stock data'!E42</f>
        <v>8786.4</v>
      </c>
      <c r="I32" s="17">
        <f>'capital stock data'!M42</f>
        <v>22720.95084594985</v>
      </c>
      <c r="K32" s="12">
        <f>(alpha!$I$1*H32/I32-'capital stock data'!$P$8)*100</f>
        <v>8.5780607536792832</v>
      </c>
    </row>
    <row r="33" spans="1:11" x14ac:dyDescent="0.25">
      <c r="A33">
        <f t="shared" si="1"/>
        <v>1990</v>
      </c>
      <c r="B33" s="22">
        <f>'raw data'!G66/'raw data'!C66</f>
        <v>0.66773869346733672</v>
      </c>
      <c r="C33" s="1">
        <f t="shared" si="2"/>
        <v>3.6997234968522141</v>
      </c>
      <c r="D33" s="18">
        <f>'raw data'!R66</f>
        <v>9.3216666666666654</v>
      </c>
      <c r="F33" s="12">
        <f t="shared" si="0"/>
        <v>5.421367560334045</v>
      </c>
      <c r="H33" s="17">
        <f>'capital stock data'!E43</f>
        <v>8955</v>
      </c>
      <c r="I33" s="17">
        <f>'capital stock data'!M43</f>
        <v>23449.637321220143</v>
      </c>
      <c r="K33" s="12">
        <f>(alpha!$I$1*H33/I33-'capital stock data'!$P$8)*100</f>
        <v>8.4026602407154058</v>
      </c>
    </row>
    <row r="34" spans="1:11" x14ac:dyDescent="0.25">
      <c r="A34">
        <f t="shared" si="1"/>
        <v>1991</v>
      </c>
      <c r="B34" s="22">
        <f>'raw data'!G67/'raw data'!C67</f>
        <v>0.68995574627866441</v>
      </c>
      <c r="C34" s="1">
        <f t="shared" si="2"/>
        <v>3.3272076380600701</v>
      </c>
      <c r="D34" s="18">
        <f>'raw data'!R67</f>
        <v>8.769166666666667</v>
      </c>
      <c r="F34" s="12">
        <f t="shared" si="0"/>
        <v>5.2667241794329467</v>
      </c>
      <c r="H34" s="17">
        <f>'capital stock data'!E44</f>
        <v>8948.4</v>
      </c>
      <c r="I34" s="17">
        <f>'capital stock data'!M44</f>
        <v>24088.579354347297</v>
      </c>
      <c r="K34" s="12">
        <f>(alpha!$I$1*H34/I34-'capital stock data'!$P$8)*100</f>
        <v>8.0246262355684514</v>
      </c>
    </row>
    <row r="35" spans="1:11" x14ac:dyDescent="0.25">
      <c r="A35">
        <f t="shared" si="1"/>
        <v>1992</v>
      </c>
      <c r="B35" s="22">
        <f>'raw data'!G68/'raw data'!C68</f>
        <v>0.70568493298512935</v>
      </c>
      <c r="C35" s="1">
        <f t="shared" si="2"/>
        <v>2.2797384892149442</v>
      </c>
      <c r="D35" s="18">
        <f>'raw data'!R68</f>
        <v>8.1399999999999988</v>
      </c>
      <c r="F35" s="12">
        <f t="shared" si="0"/>
        <v>5.7296406867553662</v>
      </c>
      <c r="H35" s="17">
        <f>'capital stock data'!E45</f>
        <v>9266.6</v>
      </c>
      <c r="I35" s="17">
        <f>'capital stock data'!M45</f>
        <v>24564.834153778731</v>
      </c>
      <c r="K35" s="12">
        <f>(alpha!$I$1*H35/I35-'capital stock data'!$P$8)*100</f>
        <v>8.2336188731683428</v>
      </c>
    </row>
    <row r="36" spans="1:11" x14ac:dyDescent="0.25">
      <c r="A36">
        <f t="shared" si="1"/>
        <v>1993</v>
      </c>
      <c r="B36" s="22">
        <f>'raw data'!G69/'raw data'!C69</f>
        <v>0.72247663060602874</v>
      </c>
      <c r="C36" s="1">
        <f t="shared" si="2"/>
        <v>2.3794893210867585</v>
      </c>
      <c r="D36" s="18">
        <f>'raw data'!R69</f>
        <v>7.219166666666669</v>
      </c>
      <c r="F36" s="12">
        <f t="shared" si="0"/>
        <v>4.7271942629070196</v>
      </c>
      <c r="H36" s="17">
        <f>'capital stock data'!E46</f>
        <v>9521</v>
      </c>
      <c r="I36" s="17">
        <f>'capital stock data'!M46</f>
        <v>25075.197523602124</v>
      </c>
      <c r="K36" s="12">
        <f>(alpha!$I$1*H36/I36-'capital stock data'!$P$8)*100</f>
        <v>8.3232861658716928</v>
      </c>
    </row>
    <row r="37" spans="1:11" x14ac:dyDescent="0.25">
      <c r="A37">
        <f t="shared" si="1"/>
        <v>1994</v>
      </c>
      <c r="B37" s="22">
        <f>'raw data'!G70/'raw data'!C70</f>
        <v>0.73786015708603392</v>
      </c>
      <c r="C37" s="1">
        <f t="shared" si="2"/>
        <v>2.1292766891437331</v>
      </c>
      <c r="D37" s="18">
        <f>'raw data'!R70</f>
        <v>7.9625000000000012</v>
      </c>
      <c r="F37" s="12">
        <f t="shared" si="0"/>
        <v>5.7116073862063743</v>
      </c>
      <c r="H37" s="17">
        <f>'capital stock data'!E47</f>
        <v>9905.4</v>
      </c>
      <c r="I37" s="17">
        <f>'capital stock data'!M47</f>
        <v>25638.525296765463</v>
      </c>
      <c r="K37" s="12">
        <f>(alpha!$I$1*H37/I37-'capital stock data'!$P$8)*100</f>
        <v>8.564946622326234</v>
      </c>
    </row>
    <row r="38" spans="1:11" x14ac:dyDescent="0.25">
      <c r="A38">
        <f t="shared" si="1"/>
        <v>1995</v>
      </c>
      <c r="B38" s="22">
        <f>'raw data'!G71/'raw data'!C71</f>
        <v>0.75324330699374931</v>
      </c>
      <c r="C38" s="1">
        <f t="shared" si="2"/>
        <v>2.0848327098276664</v>
      </c>
      <c r="D38" s="18">
        <f>'raw data'!R71</f>
        <v>7.589999999999999</v>
      </c>
      <c r="F38" s="12">
        <f t="shared" si="0"/>
        <v>5.3927377300216239</v>
      </c>
      <c r="H38" s="17">
        <f>'capital stock data'!E48</f>
        <v>10174.799999999999</v>
      </c>
      <c r="I38" s="17">
        <f>'capital stock data'!M48</f>
        <v>26336.653881448117</v>
      </c>
      <c r="K38" s="12">
        <f>(alpha!$I$1*H38/I38-'capital stock data'!$P$8)*100</f>
        <v>8.5645040357394446</v>
      </c>
    </row>
    <row r="39" spans="1:11" x14ac:dyDescent="0.25">
      <c r="A39">
        <f t="shared" si="1"/>
        <v>1996</v>
      </c>
      <c r="B39" s="22">
        <f>'raw data'!G72/'raw data'!C72</f>
        <v>0.76699176214373632</v>
      </c>
      <c r="C39" s="1">
        <f t="shared" si="2"/>
        <v>1.8252342931340593</v>
      </c>
      <c r="D39" s="18">
        <f>'raw data'!R72</f>
        <v>7.37</v>
      </c>
      <c r="F39" s="12">
        <f t="shared" si="0"/>
        <v>5.4453748575757688</v>
      </c>
      <c r="H39" s="17">
        <f>'capital stock data'!E49</f>
        <v>10561</v>
      </c>
      <c r="I39" s="17">
        <f>'capital stock data'!M49</f>
        <v>27052.551148518989</v>
      </c>
      <c r="K39" s="12">
        <f>(alpha!$I$1*H39/I39-'capital stock data'!$P$8)*100</f>
        <v>8.711753445395285</v>
      </c>
    </row>
    <row r="40" spans="1:11" x14ac:dyDescent="0.25">
      <c r="A40">
        <f t="shared" si="1"/>
        <v>1997</v>
      </c>
      <c r="B40" s="22">
        <f>'raw data'!G73/'raw data'!C73</f>
        <v>0.78011581437076916</v>
      </c>
      <c r="C40" s="1">
        <f t="shared" si="2"/>
        <v>1.7111073253708975</v>
      </c>
      <c r="D40" s="18">
        <f>'raw data'!R73</f>
        <v>7.2616666666666676</v>
      </c>
      <c r="F40" s="12">
        <f t="shared" si="0"/>
        <v>5.4571811154702221</v>
      </c>
      <c r="H40" s="17">
        <f>'capital stock data'!E50</f>
        <v>11034.9</v>
      </c>
      <c r="I40" s="17">
        <f>'capital stock data'!M50</f>
        <v>27855.904995049892</v>
      </c>
      <c r="K40" s="12">
        <f>(alpha!$I$1*H40/I40-'capital stock data'!$P$8)*100</f>
        <v>8.920838070109653</v>
      </c>
    </row>
    <row r="41" spans="1:11" x14ac:dyDescent="0.25">
      <c r="A41">
        <f t="shared" si="1"/>
        <v>1998</v>
      </c>
      <c r="B41" s="22">
        <f>'raw data'!G74/'raw data'!C74</f>
        <v>0.78858917741781565</v>
      </c>
      <c r="C41" s="1">
        <f t="shared" si="2"/>
        <v>1.0861673216919776</v>
      </c>
      <c r="D41" s="18">
        <f>'raw data'!R74</f>
        <v>6.5316666666666663</v>
      </c>
      <c r="F41" s="12">
        <f t="shared" si="0"/>
        <v>5.3869876455451937</v>
      </c>
      <c r="H41" s="17">
        <f>'capital stock data'!E51</f>
        <v>11525.9</v>
      </c>
      <c r="I41" s="17">
        <f>'capital stock data'!M51</f>
        <v>28798.743848563023</v>
      </c>
      <c r="K41" s="12">
        <f>(alpha!$I$1*H41/I41-'capital stock data'!$P$8)*100</f>
        <v>9.0691003321212058</v>
      </c>
    </row>
    <row r="42" spans="1:11" x14ac:dyDescent="0.25">
      <c r="A42">
        <f t="shared" si="1"/>
        <v>1999</v>
      </c>
      <c r="B42" s="22">
        <f>'raw data'!G75/'raw data'!C75</f>
        <v>0.80065308016807701</v>
      </c>
      <c r="C42" s="1">
        <f t="shared" si="2"/>
        <v>1.5298083077634805</v>
      </c>
      <c r="D42" s="18">
        <f>'raw data'!R75</f>
        <v>7.041666666666667</v>
      </c>
      <c r="F42" s="12">
        <f t="shared" si="0"/>
        <v>5.4288080030598485</v>
      </c>
      <c r="H42" s="17">
        <f>'capital stock data'!E52</f>
        <v>12065.9</v>
      </c>
      <c r="I42" s="17">
        <f>'capital stock data'!M52</f>
        <v>29855.696955795262</v>
      </c>
      <c r="K42" s="12">
        <f>(alpha!$I$1*H42/I42-'capital stock data'!$P$8)*100</f>
        <v>9.2114834024447489</v>
      </c>
    </row>
    <row r="43" spans="1:11" x14ac:dyDescent="0.25">
      <c r="A43">
        <f t="shared" si="1"/>
        <v>2000</v>
      </c>
      <c r="B43" s="22">
        <f>'raw data'!G76/'raw data'!C76</f>
        <v>0.8188730622546716</v>
      </c>
      <c r="C43" s="1">
        <f t="shared" si="2"/>
        <v>2.2756400415982592</v>
      </c>
      <c r="D43" s="18">
        <f>'raw data'!R76</f>
        <v>7.6224999999999996</v>
      </c>
      <c r="F43" s="12">
        <f t="shared" si="0"/>
        <v>5.2278919557257497</v>
      </c>
      <c r="H43" s="17">
        <f>'capital stock data'!E53</f>
        <v>12559.7</v>
      </c>
      <c r="I43" s="17">
        <f>'capital stock data'!M53</f>
        <v>31034.931984450617</v>
      </c>
      <c r="K43" s="12">
        <f>(alpha!$I$1*H43/I43-'capital stock data'!$P$8)*100</f>
        <v>9.2316495743566023</v>
      </c>
    </row>
    <row r="44" spans="1:11" x14ac:dyDescent="0.25">
      <c r="A44">
        <f t="shared" si="1"/>
        <v>2001</v>
      </c>
      <c r="B44" s="22">
        <f>'raw data'!G77/'raw data'!C77</f>
        <v>0.8375360741827127</v>
      </c>
      <c r="C44" s="1">
        <f t="shared" si="2"/>
        <v>2.2791092769194998</v>
      </c>
      <c r="D44" s="18">
        <f>'raw data'!R77</f>
        <v>7.0824999999999996</v>
      </c>
      <c r="F44" s="12">
        <f t="shared" si="0"/>
        <v>4.6963556458781586</v>
      </c>
      <c r="H44" s="17">
        <f>'capital stock data'!E54</f>
        <v>12682.2</v>
      </c>
      <c r="I44" s="17">
        <f>'capital stock data'!M54</f>
        <v>32296.201642941647</v>
      </c>
      <c r="K44" s="12">
        <f>(alpha!$I$1*H44/I44-'capital stock data'!$P$8)*100</f>
        <v>8.795171795477243</v>
      </c>
    </row>
    <row r="45" spans="1:11" x14ac:dyDescent="0.25">
      <c r="A45">
        <f t="shared" si="1"/>
        <v>2002</v>
      </c>
      <c r="B45" s="22">
        <f>'raw data'!G78/'raw data'!C78</f>
        <v>0.8503888820029748</v>
      </c>
      <c r="C45" s="1">
        <f t="shared" si="2"/>
        <v>1.5345975196118244</v>
      </c>
      <c r="D45" s="18">
        <f>'raw data'!R78</f>
        <v>6.4916666666666663</v>
      </c>
      <c r="F45" s="12">
        <f t="shared" si="0"/>
        <v>4.8821478275888897</v>
      </c>
      <c r="H45" s="17">
        <f>'capital stock data'!E55</f>
        <v>12908.8</v>
      </c>
      <c r="I45" s="17">
        <f>'capital stock data'!M55</f>
        <v>33324.917513301712</v>
      </c>
      <c r="K45" s="12">
        <f>(alpha!$I$1*H45/I45-'capital stock data'!$P$8)*100</f>
        <v>8.6017759961618854</v>
      </c>
    </row>
    <row r="46" spans="1:11" x14ac:dyDescent="0.25">
      <c r="A46">
        <f t="shared" si="1"/>
        <v>2003</v>
      </c>
      <c r="B46" s="22">
        <f>'raw data'!G79/'raw data'!C79</f>
        <v>0.86735086013970208</v>
      </c>
      <c r="C46" s="1">
        <f t="shared" si="2"/>
        <v>1.9946142871453798</v>
      </c>
      <c r="D46" s="18">
        <f>'raw data'!R79</f>
        <v>5.666666666666667</v>
      </c>
      <c r="F46" s="12">
        <f t="shared" si="0"/>
        <v>3.6002414492037449</v>
      </c>
      <c r="H46" s="17">
        <f>'capital stock data'!E56</f>
        <v>13271.1</v>
      </c>
      <c r="I46" s="17">
        <f>'capital stock data'!M56</f>
        <v>34285.978294962457</v>
      </c>
      <c r="K46" s="12">
        <f>(alpha!$I$1*H46/I46-'capital stock data'!$P$8)*100</f>
        <v>8.5912005905214759</v>
      </c>
    </row>
    <row r="47" spans="1:11" x14ac:dyDescent="0.25">
      <c r="A47">
        <f t="shared" si="1"/>
        <v>2004</v>
      </c>
      <c r="B47" s="22">
        <f>'raw data'!G80/'raw data'!C80</f>
        <v>0.89119686354230954</v>
      </c>
      <c r="C47" s="1">
        <f t="shared" si="2"/>
        <v>2.7492914918844535</v>
      </c>
      <c r="D47" s="18">
        <f>'raw data'!R80</f>
        <v>5.628333333333333</v>
      </c>
      <c r="F47" s="12">
        <f t="shared" si="0"/>
        <v>2.8020065147371431</v>
      </c>
      <c r="H47" s="17">
        <f>'capital stock data'!E57</f>
        <v>13773.5</v>
      </c>
      <c r="I47" s="17">
        <f>'capital stock data'!M57</f>
        <v>35283.615263287429</v>
      </c>
      <c r="K47" s="12">
        <f>(alpha!$I$1*H47/I47-'capital stock data'!$P$8)*100</f>
        <v>8.7109179103015641</v>
      </c>
    </row>
    <row r="48" spans="1:11" x14ac:dyDescent="0.25">
      <c r="A48">
        <f t="shared" si="1"/>
        <v>2005</v>
      </c>
      <c r="B48" s="22">
        <f>'raw data'!G81/'raw data'!C81</f>
        <v>0.91987607311966957</v>
      </c>
      <c r="C48" s="1">
        <f t="shared" si="2"/>
        <v>3.218055488140581</v>
      </c>
      <c r="D48" s="18">
        <f>'raw data'!R81</f>
        <v>5.2350000000000003</v>
      </c>
      <c r="F48" s="12">
        <f t="shared" si="0"/>
        <v>1.9540617213924749</v>
      </c>
      <c r="H48" s="17">
        <f>'capital stock data'!E58</f>
        <v>14234.2</v>
      </c>
      <c r="I48" s="17">
        <f>'capital stock data'!M58</f>
        <v>36454.821702758702</v>
      </c>
      <c r="K48" s="12">
        <f>(alpha!$I$1*H48/I48-'capital stock data'!$P$8)*100</f>
        <v>8.7144082959542164</v>
      </c>
    </row>
    <row r="49" spans="1:11" x14ac:dyDescent="0.25">
      <c r="A49">
        <f t="shared" si="1"/>
        <v>2006</v>
      </c>
      <c r="B49" s="22">
        <f>'raw data'!G82/'raw data'!C82</f>
        <v>0.94813806128453926</v>
      </c>
      <c r="C49" s="1">
        <f t="shared" si="2"/>
        <v>3.072369093047711</v>
      </c>
      <c r="D49" s="18">
        <f>'raw data'!R82</f>
        <v>5.5874999999999995</v>
      </c>
      <c r="F49" s="12">
        <f t="shared" si="0"/>
        <v>2.4401601797682249</v>
      </c>
      <c r="H49" s="17">
        <f>'capital stock data'!E59</f>
        <v>14613.8</v>
      </c>
      <c r="I49" s="17">
        <f>'capital stock data'!M59</f>
        <v>37764.895842516104</v>
      </c>
      <c r="K49" s="12">
        <f>(alpha!$I$1*H49/I49-'capital stock data'!$P$8)*100</f>
        <v>8.5874601840789833</v>
      </c>
    </row>
    <row r="50" spans="1:11" x14ac:dyDescent="0.25">
      <c r="A50">
        <f t="shared" si="1"/>
        <v>2007</v>
      </c>
      <c r="B50" s="22">
        <f>'raw data'!G83/'raw data'!C83</f>
        <v>0.97336910116514386</v>
      </c>
      <c r="C50" s="1">
        <f t="shared" si="2"/>
        <v>2.6611145476452602</v>
      </c>
      <c r="D50" s="18">
        <f>'raw data'!R83</f>
        <v>5.5558333333333323</v>
      </c>
      <c r="F50" s="12">
        <f t="shared" si="0"/>
        <v>2.8196837706692124</v>
      </c>
      <c r="H50" s="17">
        <f>'capital stock data'!E60</f>
        <v>14873.7</v>
      </c>
      <c r="I50" s="17">
        <f>'capital stock data'!M60</f>
        <v>39107.432958349724</v>
      </c>
      <c r="K50" s="12">
        <f>(alpha!$I$1*H50/I50-'capital stock data'!$P$8)*100</f>
        <v>8.3462272743154173</v>
      </c>
    </row>
    <row r="51" spans="1:11" x14ac:dyDescent="0.25">
      <c r="A51">
        <f t="shared" si="1"/>
        <v>2008</v>
      </c>
      <c r="B51" s="22">
        <f>'raw data'!G84/'raw data'!C84</f>
        <v>0.99246143057503511</v>
      </c>
      <c r="C51" s="1">
        <f t="shared" si="2"/>
        <v>1.9614686131948611</v>
      </c>
      <c r="D51" s="18">
        <f>'raw data'!R84</f>
        <v>5.6316666666666668</v>
      </c>
      <c r="F51" s="12">
        <f t="shared" si="0"/>
        <v>3.5995931633695966</v>
      </c>
      <c r="H51" s="17">
        <f>'capital stock data'!E61</f>
        <v>14830.4</v>
      </c>
      <c r="I51" s="17">
        <f>'capital stock data'!M61</f>
        <v>40291.172094286827</v>
      </c>
      <c r="K51" s="12">
        <f>(alpha!$I$1*H51/I51-'capital stock data'!$P$8)*100</f>
        <v>7.9011386376762847</v>
      </c>
    </row>
    <row r="52" spans="1:11" x14ac:dyDescent="0.25">
      <c r="A52">
        <f t="shared" si="1"/>
        <v>2009</v>
      </c>
      <c r="B52" s="22">
        <f>'raw data'!G85/'raw data'!C85</f>
        <v>1</v>
      </c>
      <c r="C52" s="1">
        <f t="shared" si="2"/>
        <v>0.7595831125242869</v>
      </c>
      <c r="D52" s="18">
        <f>'raw data'!R85</f>
        <v>5.3133333333333326</v>
      </c>
      <c r="F52" s="12">
        <f t="shared" si="0"/>
        <v>4.5194214586255166</v>
      </c>
      <c r="H52" s="17">
        <f>'capital stock data'!E62</f>
        <v>14418.7</v>
      </c>
      <c r="I52" s="17">
        <f>'capital stock data'!M62</f>
        <v>41168.214995339127</v>
      </c>
      <c r="K52" s="12">
        <f>(alpha!$I$1*H52/I52-'capital stock data'!$P$8)*100</f>
        <v>7.2527983740579796</v>
      </c>
    </row>
    <row r="53" spans="1:11" x14ac:dyDescent="0.25">
      <c r="A53">
        <f t="shared" si="1"/>
        <v>2010</v>
      </c>
      <c r="B53" s="22">
        <f>'raw data'!G86/'raw data'!C86</f>
        <v>1.0122160743516553</v>
      </c>
      <c r="C53" s="1">
        <f t="shared" si="2"/>
        <v>1.2216074351655282</v>
      </c>
      <c r="D53" s="18">
        <f>'raw data'!R86</f>
        <v>4.9433333333333325</v>
      </c>
      <c r="F53" s="12">
        <f t="shared" si="0"/>
        <v>3.676809717284546</v>
      </c>
      <c r="H53" s="17">
        <f>'capital stock data'!E63</f>
        <v>14783.8</v>
      </c>
      <c r="I53" s="17">
        <f>'capital stock data'!M63</f>
        <v>41439.708640961057</v>
      </c>
      <c r="K53" s="12">
        <f>(alpha!$I$1*H53/I53-'capital stock data'!$P$8)*100</f>
        <v>7.4895685475250007</v>
      </c>
    </row>
    <row r="54" spans="1:11" x14ac:dyDescent="0.25">
      <c r="A54">
        <f t="shared" si="1"/>
        <v>2011</v>
      </c>
      <c r="B54" s="22">
        <f>'raw data'!G87/'raw data'!C87</f>
        <v>1.0331078651984607</v>
      </c>
      <c r="C54" s="1">
        <f t="shared" si="2"/>
        <v>2.0639655283272385</v>
      </c>
      <c r="D54" s="18">
        <f>'raw data'!R87</f>
        <v>4.6391666666666662</v>
      </c>
      <c r="F54" s="12">
        <f t="shared" si="0"/>
        <v>2.5231247140056423</v>
      </c>
      <c r="H54" s="17">
        <f>'capital stock data'!E64</f>
        <v>15020.6</v>
      </c>
      <c r="I54" s="17">
        <f>'capital stock data'!M64</f>
        <v>41890.62019369466</v>
      </c>
      <c r="K54" s="12">
        <f>(alpha!$I$1*H54/I54-'capital stock data'!$P$8)*100</f>
        <v>7.5554384255359359</v>
      </c>
    </row>
    <row r="55" spans="1:11" x14ac:dyDescent="0.25">
      <c r="A55">
        <f t="shared" si="1"/>
        <v>2012</v>
      </c>
      <c r="B55" s="22">
        <f>'raw data'!G88/'raw data'!C88</f>
        <v>1.0521472392638036</v>
      </c>
      <c r="C55" s="1">
        <f t="shared" si="2"/>
        <v>1.8429221871895773</v>
      </c>
      <c r="D55" s="18">
        <f>'raw data'!R88</f>
        <v>3.6733333333333333</v>
      </c>
      <c r="F55" s="12">
        <f t="shared" si="0"/>
        <v>1.797288517290796</v>
      </c>
      <c r="H55" s="17">
        <f>'capital stock data'!E65</f>
        <v>15354.6</v>
      </c>
      <c r="I55" s="17">
        <f>'capital stock data'!M65</f>
        <v>42383.043896840594</v>
      </c>
      <c r="K55" s="12">
        <f>(alpha!$I$1*H55/I55-'capital stock data'!$P$8)*100</f>
        <v>7.6904166344979252</v>
      </c>
    </row>
    <row r="56" spans="1:11" x14ac:dyDescent="0.25">
      <c r="A56">
        <f t="shared" si="1"/>
        <v>2013</v>
      </c>
      <c r="B56" s="22">
        <f>'raw data'!G89/'raw data'!C89</f>
        <v>1.0691318327974275</v>
      </c>
      <c r="C56" s="1">
        <f t="shared" si="2"/>
        <v>1.6142791521753352</v>
      </c>
      <c r="D56" s="18">
        <f>'raw data'!R89</f>
        <v>4.2350000000000003</v>
      </c>
      <c r="F56" s="12">
        <f t="shared" si="0"/>
        <v>2.5790871811430582</v>
      </c>
      <c r="H56" s="17">
        <f>'capital stock data'!E66</f>
        <v>15612.2</v>
      </c>
      <c r="I56" s="17">
        <f>'capital stock data'!M66</f>
        <v>43034.098188167678</v>
      </c>
      <c r="K56" s="12">
        <f>(alpha!$I$1*H56/I56-'capital stock data'!$P$8)*100</f>
        <v>7.708769594623301</v>
      </c>
    </row>
    <row r="57" spans="1:11" x14ac:dyDescent="0.25">
      <c r="A57">
        <f t="shared" si="1"/>
        <v>2014</v>
      </c>
      <c r="B57" s="22">
        <f>'raw data'!G90/'raw data'!C90</f>
        <v>1.0883203337225931</v>
      </c>
      <c r="C57" s="1">
        <f t="shared" si="2"/>
        <v>1.7947740714966853</v>
      </c>
      <c r="D57" s="18">
        <f>'raw data'!R90</f>
        <v>4.1625000000000005</v>
      </c>
      <c r="F57" s="12">
        <f t="shared" si="0"/>
        <v>2.325979845331072</v>
      </c>
      <c r="H57" s="17">
        <f>'capital stock data'!E67</f>
        <v>16013.3</v>
      </c>
      <c r="I57" s="17">
        <f>'capital stock data'!M67</f>
        <v>43763.65781469168</v>
      </c>
      <c r="K57" s="12">
        <f>(alpha!$I$1*H57/I57-'capital stock data'!$P$8)*100</f>
        <v>7.822046581617335</v>
      </c>
    </row>
    <row r="58" spans="1:11" x14ac:dyDescent="0.25">
      <c r="A58">
        <f t="shared" si="1"/>
        <v>2015</v>
      </c>
      <c r="B58" s="22">
        <f>'raw data'!G91/'raw data'!C91</f>
        <v>1.1001244573961084</v>
      </c>
      <c r="C58" s="1">
        <f t="shared" si="2"/>
        <v>1.0846184995128683</v>
      </c>
      <c r="D58" s="18">
        <f>'raw data'!R91</f>
        <v>3.8866666666666672</v>
      </c>
      <c r="F58" s="12">
        <f t="shared" si="0"/>
        <v>2.7719827296645461</v>
      </c>
      <c r="H58" s="17">
        <f>'capital stock data'!E68</f>
        <v>16471.5</v>
      </c>
      <c r="I58" s="17">
        <f>'capital stock data'!M68</f>
        <v>44593.861702136252</v>
      </c>
      <c r="K58" s="12">
        <f>(alpha!$I$1*H58/I58-'capital stock data'!$P$8)*100</f>
        <v>7.9478818940161942</v>
      </c>
    </row>
    <row r="59" spans="1:11" x14ac:dyDescent="0.25">
      <c r="A59">
        <f t="shared" si="1"/>
        <v>2016</v>
      </c>
      <c r="B59" s="22">
        <f>'raw data'!G92/'raw data'!C92</f>
        <v>1.1141587202833179</v>
      </c>
      <c r="C59" s="1">
        <f t="shared" si="2"/>
        <v>1.2756977442740736</v>
      </c>
      <c r="D59" s="18">
        <f>'raw data'!R92</f>
        <v>3.6658333333333335</v>
      </c>
      <c r="F59" s="12">
        <f t="shared" si="0"/>
        <v>2.3600287554615962</v>
      </c>
      <c r="H59" s="17">
        <f>'capital stock data'!E69</f>
        <v>16716.2</v>
      </c>
      <c r="I59" s="17">
        <f>'capital stock data'!M69</f>
        <v>45517.531712892502</v>
      </c>
      <c r="K59" s="12">
        <f>(alpha!$I$1*H59/I59-'capital stock data'!$P$8)*100</f>
        <v>7.8708646606334209</v>
      </c>
    </row>
    <row r="60" spans="1:11" x14ac:dyDescent="0.25">
      <c r="C60" s="1"/>
      <c r="D60" s="18"/>
    </row>
    <row r="61" spans="1:11" x14ac:dyDescent="0.25">
      <c r="K61">
        <f>CORREL(F3:F59,K3:K59)</f>
        <v>-0.32649919768589253</v>
      </c>
    </row>
  </sheetData>
  <phoneticPr fontId="1" type="noConversion"/>
  <pageMargins left="0.75" right="0.75" top="1" bottom="1" header="0.5" footer="0.5"/>
  <headerFooter alignWithMargins="0"/>
  <ignoredErrors>
    <ignoredError sqref="K6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HangHing</cp:lastModifiedBy>
  <dcterms:created xsi:type="dcterms:W3CDTF">2002-03-30T18:16:23Z</dcterms:created>
  <dcterms:modified xsi:type="dcterms:W3CDTF">2017-10-27T00:43:03Z</dcterms:modified>
</cp:coreProperties>
</file>