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20610" windowHeight="11520"/>
  </bookViews>
  <sheets>
    <sheet name="Original Mexico" sheetId="1" r:id="rId1"/>
    <sheet name="Constructed Mexico" sheetId="2" r:id="rId2"/>
    <sheet name="Original China" sheetId="3" r:id="rId3"/>
    <sheet name="Constructed China" sheetId="5" r:id="rId4"/>
    <sheet name="Original US" sheetId="4" r:id="rId5"/>
    <sheet name="Constructed US" sheetId="6" r:id="rId6"/>
  </sheets>
  <definedNames>
    <definedName name="solver_adj" localSheetId="3" hidden="1">'Constructed China'!$V$13</definedName>
    <definedName name="solver_adj" localSheetId="1" hidden="1">'Constructed Mexico'!$V$5</definedName>
    <definedName name="solver_cvg" localSheetId="3" hidden="1">0.0001</definedName>
    <definedName name="solver_cvg" localSheetId="1" hidden="1">0.0001</definedName>
    <definedName name="solver_drv" localSheetId="3" hidden="1">1</definedName>
    <definedName name="solver_drv" localSheetId="1" hidden="1">1</definedName>
    <definedName name="solver_eng" localSheetId="3" hidden="1">1</definedName>
    <definedName name="solver_eng" localSheetId="1" hidden="1">1</definedName>
    <definedName name="solver_est" localSheetId="3" hidden="1">1</definedName>
    <definedName name="solver_est" localSheetId="1" hidden="1">1</definedName>
    <definedName name="solver_itr" localSheetId="3" hidden="1">2147483647</definedName>
    <definedName name="solver_itr" localSheetId="1" hidden="1">2147483647</definedName>
    <definedName name="solver_mip" localSheetId="3" hidden="1">2147483647</definedName>
    <definedName name="solver_mip" localSheetId="1" hidden="1">2147483647</definedName>
    <definedName name="solver_mni" localSheetId="3" hidden="1">30</definedName>
    <definedName name="solver_mni" localSheetId="1" hidden="1">30</definedName>
    <definedName name="solver_mrt" localSheetId="3" hidden="1">0.075</definedName>
    <definedName name="solver_mrt" localSheetId="1" hidden="1">0.075</definedName>
    <definedName name="solver_msl" localSheetId="3" hidden="1">2</definedName>
    <definedName name="solver_msl" localSheetId="1" hidden="1">2</definedName>
    <definedName name="solver_neg" localSheetId="3" hidden="1">1</definedName>
    <definedName name="solver_neg" localSheetId="1" hidden="1">1</definedName>
    <definedName name="solver_nod" localSheetId="3" hidden="1">2147483647</definedName>
    <definedName name="solver_nod" localSheetId="1" hidden="1">2147483647</definedName>
    <definedName name="solver_num" localSheetId="3" hidden="1">0</definedName>
    <definedName name="solver_num" localSheetId="1" hidden="1">0</definedName>
    <definedName name="solver_nwt" localSheetId="3" hidden="1">1</definedName>
    <definedName name="solver_nwt" localSheetId="1" hidden="1">1</definedName>
    <definedName name="solver_opt" localSheetId="3" hidden="1">'Constructed China'!$S$12</definedName>
    <definedName name="solver_opt" localSheetId="1" hidden="1">'Constructed Mexico'!$S$5</definedName>
    <definedName name="solver_pre" localSheetId="3" hidden="1">0.000001</definedName>
    <definedName name="solver_pre" localSheetId="1" hidden="1">0.000001</definedName>
    <definedName name="solver_rbv" localSheetId="3" hidden="1">1</definedName>
    <definedName name="solver_rbv" localSheetId="1" hidden="1">1</definedName>
    <definedName name="solver_rlx" localSheetId="3" hidden="1">2</definedName>
    <definedName name="solver_rlx" localSheetId="1" hidden="1">2</definedName>
    <definedName name="solver_rsd" localSheetId="3" hidden="1">0</definedName>
    <definedName name="solver_rsd" localSheetId="1" hidden="1">0</definedName>
    <definedName name="solver_scl" localSheetId="3" hidden="1">1</definedName>
    <definedName name="solver_scl" localSheetId="1" hidden="1">1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ssz" localSheetId="1" hidden="1">100</definedName>
    <definedName name="solver_tim" localSheetId="3" hidden="1">2147483647</definedName>
    <definedName name="solver_tim" localSheetId="1" hidden="1">2147483647</definedName>
    <definedName name="solver_tol" localSheetId="3" hidden="1">0.01</definedName>
    <definedName name="solver_tol" localSheetId="1" hidden="1">0.01</definedName>
    <definedName name="solver_typ" localSheetId="3" hidden="1">3</definedName>
    <definedName name="solver_typ" localSheetId="1" hidden="1">3</definedName>
    <definedName name="solver_val" localSheetId="3" hidden="1">1</definedName>
    <definedName name="solver_val" localSheetId="1" hidden="1">1</definedName>
    <definedName name="solver_ver" localSheetId="3" hidden="1">3</definedName>
    <definedName name="solver_ver" localSheetId="1" hidden="1">3</definedName>
  </definedNames>
  <calcPr calcId="114210"/>
</workbook>
</file>

<file path=xl/calcChain.xml><?xml version="1.0" encoding="utf-8"?>
<calcChain xmlns="http://schemas.openxmlformats.org/spreadsheetml/2006/main">
  <c r="U21" i="2"/>
  <c r="J6"/>
  <c r="U22"/>
  <c r="J7"/>
  <c r="U23"/>
  <c r="J8"/>
  <c r="U24"/>
  <c r="J9"/>
  <c r="U25"/>
  <c r="J10"/>
  <c r="U26"/>
  <c r="J11"/>
  <c r="U27"/>
  <c r="J12"/>
  <c r="U28"/>
  <c r="J13"/>
  <c r="U29"/>
  <c r="J14"/>
  <c r="U30"/>
  <c r="J15"/>
  <c r="U31"/>
  <c r="J16"/>
  <c r="U32"/>
  <c r="J17"/>
  <c r="U33"/>
  <c r="J18"/>
  <c r="U34"/>
  <c r="J19"/>
  <c r="U35"/>
  <c r="J20"/>
  <c r="U36"/>
  <c r="J21"/>
  <c r="U37"/>
  <c r="J22"/>
  <c r="U38"/>
  <c r="J23"/>
  <c r="U39"/>
  <c r="J24"/>
  <c r="U40"/>
  <c r="J25"/>
  <c r="U41"/>
  <c r="J26"/>
  <c r="U42"/>
  <c r="J27"/>
  <c r="U43"/>
  <c r="J28"/>
  <c r="U44"/>
  <c r="J29"/>
  <c r="U45"/>
  <c r="J30"/>
  <c r="U46"/>
  <c r="J31"/>
  <c r="U47"/>
  <c r="J32"/>
  <c r="U20"/>
  <c r="J5"/>
  <c r="X14" i="5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13"/>
  <c r="U13"/>
  <c r="W13"/>
  <c r="V14"/>
  <c r="U14"/>
  <c r="W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M5"/>
  <c r="Q5"/>
  <c r="M6"/>
  <c r="Q6"/>
  <c r="M7"/>
  <c r="Q7"/>
  <c r="M8"/>
  <c r="Q8"/>
  <c r="M9"/>
  <c r="Q9"/>
  <c r="M10"/>
  <c r="Q10"/>
  <c r="M11"/>
  <c r="Q11"/>
  <c r="M12"/>
  <c r="Q12"/>
  <c r="M13"/>
  <c r="Q13"/>
  <c r="M14"/>
  <c r="Q14"/>
  <c r="M15"/>
  <c r="Q15"/>
  <c r="M16"/>
  <c r="Q16"/>
  <c r="M17"/>
  <c r="Q17"/>
  <c r="M18"/>
  <c r="Q18"/>
  <c r="M19"/>
  <c r="Q19"/>
  <c r="M20"/>
  <c r="Q20"/>
  <c r="M21"/>
  <c r="Q21"/>
  <c r="M22"/>
  <c r="Q22"/>
  <c r="M23"/>
  <c r="Q23"/>
  <c r="M24"/>
  <c r="Q24"/>
  <c r="M25"/>
  <c r="Q25"/>
  <c r="M26"/>
  <c r="Q26"/>
  <c r="M27"/>
  <c r="Q27"/>
  <c r="M28"/>
  <c r="Q28"/>
  <c r="M29"/>
  <c r="Q29"/>
  <c r="M30"/>
  <c r="Q30"/>
  <c r="M31"/>
  <c r="Q31"/>
  <c r="M32"/>
  <c r="Q3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5"/>
  <c r="N32"/>
  <c r="N5"/>
  <c r="H29"/>
  <c r="I29"/>
  <c r="H30"/>
  <c r="I30"/>
  <c r="H31"/>
  <c r="I31"/>
  <c r="H32"/>
  <c r="I32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18"/>
  <c r="I18"/>
  <c r="B29"/>
  <c r="C29"/>
  <c r="D29"/>
  <c r="E29"/>
  <c r="D5"/>
  <c r="E5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H6"/>
  <c r="H7"/>
  <c r="H8"/>
  <c r="H9"/>
  <c r="H10"/>
  <c r="H11"/>
  <c r="H12"/>
  <c r="H13"/>
  <c r="H14"/>
  <c r="H15"/>
  <c r="H16"/>
  <c r="H17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F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5"/>
  <c r="V15"/>
  <c r="N31"/>
  <c r="N29"/>
  <c r="N27"/>
  <c r="N25"/>
  <c r="N23"/>
  <c r="N21"/>
  <c r="N19"/>
  <c r="N17"/>
  <c r="N15"/>
  <c r="N13"/>
  <c r="N11"/>
  <c r="N9"/>
  <c r="N7"/>
  <c r="N30"/>
  <c r="N28"/>
  <c r="N26"/>
  <c r="N24"/>
  <c r="N22"/>
  <c r="N20"/>
  <c r="N18"/>
  <c r="N16"/>
  <c r="N14"/>
  <c r="N12"/>
  <c r="N10"/>
  <c r="N8"/>
  <c r="N6"/>
  <c r="AB65" i="2"/>
  <c r="AC65"/>
  <c r="AB75"/>
  <c r="U5"/>
  <c r="AC75"/>
  <c r="AB117"/>
  <c r="AB114"/>
  <c r="AB115"/>
  <c r="AB116"/>
  <c r="U7"/>
  <c r="AB77"/>
  <c r="U8"/>
  <c r="AB78"/>
  <c r="U9"/>
  <c r="AB79"/>
  <c r="U10"/>
  <c r="AB80"/>
  <c r="U11"/>
  <c r="AB81"/>
  <c r="U12"/>
  <c r="AB82"/>
  <c r="U13"/>
  <c r="AB83"/>
  <c r="U14"/>
  <c r="AB84"/>
  <c r="U15"/>
  <c r="AB85"/>
  <c r="U16"/>
  <c r="AB86"/>
  <c r="U17"/>
  <c r="AB87"/>
  <c r="U18"/>
  <c r="AB88"/>
  <c r="U19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U6"/>
  <c r="AB76"/>
  <c r="AB67"/>
  <c r="AB68"/>
  <c r="AB69"/>
  <c r="AB70"/>
  <c r="AB71"/>
  <c r="AB72"/>
  <c r="AB73"/>
  <c r="AB74"/>
  <c r="AB66"/>
  <c r="AC6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26"/>
  <c r="AB7"/>
  <c r="AB8"/>
  <c r="AB9"/>
  <c r="AB10"/>
  <c r="AB11"/>
  <c r="AB12"/>
  <c r="AB13"/>
  <c r="AB14"/>
  <c r="AB15"/>
  <c r="AB6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W5"/>
  <c r="V6"/>
  <c r="V7"/>
  <c r="W7"/>
  <c r="M6"/>
  <c r="M5"/>
  <c r="Q6"/>
  <c r="M7"/>
  <c r="Q7"/>
  <c r="M8"/>
  <c r="Q8"/>
  <c r="M9"/>
  <c r="Q9"/>
  <c r="M10"/>
  <c r="Q10"/>
  <c r="M11"/>
  <c r="Q11"/>
  <c r="M12"/>
  <c r="Q12"/>
  <c r="M13"/>
  <c r="Q13"/>
  <c r="M14"/>
  <c r="Q14"/>
  <c r="M15"/>
  <c r="Q15"/>
  <c r="M16"/>
  <c r="Q16"/>
  <c r="M17"/>
  <c r="Q17"/>
  <c r="M18"/>
  <c r="Q18"/>
  <c r="M19"/>
  <c r="Q19"/>
  <c r="M20"/>
  <c r="Q20"/>
  <c r="M21"/>
  <c r="Q21"/>
  <c r="M22"/>
  <c r="Q22"/>
  <c r="M23"/>
  <c r="Q23"/>
  <c r="M24"/>
  <c r="Q24"/>
  <c r="M25"/>
  <c r="Q25"/>
  <c r="M26"/>
  <c r="Q26"/>
  <c r="M27"/>
  <c r="Q27"/>
  <c r="M28"/>
  <c r="Q28"/>
  <c r="M29"/>
  <c r="Q29"/>
  <c r="M30"/>
  <c r="Q30"/>
  <c r="M31"/>
  <c r="Q31"/>
  <c r="M32"/>
  <c r="Q32"/>
  <c r="Q5"/>
  <c r="N5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10"/>
  <c r="I10"/>
  <c r="H29"/>
  <c r="H30"/>
  <c r="H31"/>
  <c r="H32"/>
  <c r="H6"/>
  <c r="H7"/>
  <c r="H8"/>
  <c r="H9"/>
  <c r="H21"/>
  <c r="H22"/>
  <c r="H23"/>
  <c r="H24"/>
  <c r="H25"/>
  <c r="H26"/>
  <c r="H27"/>
  <c r="H28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5"/>
  <c r="B33" i="1"/>
  <c r="D29" i="2"/>
  <c r="E29"/>
  <c r="D5"/>
  <c r="E5"/>
  <c r="F29"/>
  <c r="D30"/>
  <c r="E30"/>
  <c r="F30"/>
  <c r="D31"/>
  <c r="E31"/>
  <c r="F31"/>
  <c r="D32"/>
  <c r="E32"/>
  <c r="F32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F5"/>
  <c r="B29"/>
  <c r="C29"/>
  <c r="B30"/>
  <c r="C30"/>
  <c r="B31"/>
  <c r="C31"/>
  <c r="B32"/>
  <c r="C32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C5"/>
  <c r="B5"/>
  <c r="M33" i="1"/>
  <c r="N33"/>
  <c r="O33"/>
  <c r="P33"/>
  <c r="Q33"/>
  <c r="R33"/>
  <c r="S33"/>
  <c r="L33"/>
  <c r="J33" i="3"/>
  <c r="J33" i="1"/>
  <c r="S32" i="3"/>
  <c r="S33"/>
  <c r="M33"/>
  <c r="N33"/>
  <c r="O33"/>
  <c r="P33"/>
  <c r="Q33"/>
  <c r="R33"/>
  <c r="L33"/>
  <c r="D33"/>
  <c r="Z40"/>
  <c r="X40"/>
  <c r="W40"/>
  <c r="B114" i="6"/>
  <c r="B115"/>
  <c r="B116"/>
  <c r="B117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5"/>
  <c r="C37" i="4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36"/>
  <c r="AI123" i="1"/>
  <c r="AH123"/>
  <c r="C33" i="3"/>
  <c r="B33"/>
  <c r="D118" i="4"/>
  <c r="V16" i="5"/>
  <c r="W15"/>
  <c r="W6" i="2"/>
  <c r="V8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V17" i="5"/>
  <c r="W16"/>
  <c r="V9" i="2"/>
  <c r="W8"/>
  <c r="V18" i="5"/>
  <c r="W17"/>
  <c r="V10" i="2"/>
  <c r="W9"/>
  <c r="V19" i="5"/>
  <c r="W18"/>
  <c r="V11" i="2"/>
  <c r="W10"/>
  <c r="V20" i="5"/>
  <c r="W19"/>
  <c r="V12" i="2"/>
  <c r="W11"/>
  <c r="W20" i="5"/>
  <c r="V21"/>
  <c r="L5"/>
  <c r="V13" i="2"/>
  <c r="W12"/>
  <c r="W21" i="5"/>
  <c r="V22"/>
  <c r="L6"/>
  <c r="P5"/>
  <c r="K5"/>
  <c r="O5"/>
  <c r="V14" i="2"/>
  <c r="W13"/>
  <c r="W22" i="5"/>
  <c r="L7"/>
  <c r="V23"/>
  <c r="K6"/>
  <c r="O6"/>
  <c r="P6"/>
  <c r="V15" i="2"/>
  <c r="W14"/>
  <c r="P7" i="5"/>
  <c r="K7"/>
  <c r="O7"/>
  <c r="W23"/>
  <c r="L8"/>
  <c r="V24"/>
  <c r="V16" i="2"/>
  <c r="W15"/>
  <c r="P8" i="5"/>
  <c r="K8"/>
  <c r="O8"/>
  <c r="W24"/>
  <c r="V25"/>
  <c r="L9"/>
  <c r="V17" i="2"/>
  <c r="W16"/>
  <c r="K9" i="5"/>
  <c r="O9"/>
  <c r="P9"/>
  <c r="W25"/>
  <c r="V26"/>
  <c r="L10"/>
  <c r="V18" i="2"/>
  <c r="W17"/>
  <c r="P10" i="5"/>
  <c r="K10"/>
  <c r="O10"/>
  <c r="W26"/>
  <c r="L11"/>
  <c r="V27"/>
  <c r="V19" i="2"/>
  <c r="W18"/>
  <c r="P11" i="5"/>
  <c r="K11"/>
  <c r="O11"/>
  <c r="W27"/>
  <c r="V28"/>
  <c r="L12"/>
  <c r="V20" i="2"/>
  <c r="W19"/>
  <c r="W28" i="5"/>
  <c r="L13"/>
  <c r="V29"/>
  <c r="K12"/>
  <c r="O12"/>
  <c r="P12"/>
  <c r="V21" i="2"/>
  <c r="W20"/>
  <c r="L5"/>
  <c r="P13" i="5"/>
  <c r="K13"/>
  <c r="O13"/>
  <c r="W29"/>
  <c r="L14"/>
  <c r="V30"/>
  <c r="W21" i="2"/>
  <c r="L6"/>
  <c r="V22"/>
  <c r="P5"/>
  <c r="K5"/>
  <c r="O5"/>
  <c r="W30" i="5"/>
  <c r="V31"/>
  <c r="L15"/>
  <c r="P14"/>
  <c r="K14"/>
  <c r="O14"/>
  <c r="P6" i="2"/>
  <c r="K6"/>
  <c r="O6"/>
  <c r="W22"/>
  <c r="L7"/>
  <c r="V23"/>
  <c r="W31" i="5"/>
  <c r="V32"/>
  <c r="L16"/>
  <c r="P15"/>
  <c r="K15"/>
  <c r="O15"/>
  <c r="W23" i="2"/>
  <c r="V24"/>
  <c r="L8"/>
  <c r="P7"/>
  <c r="K7"/>
  <c r="O7"/>
  <c r="W32" i="5"/>
  <c r="V33"/>
  <c r="L17"/>
  <c r="P16"/>
  <c r="K16"/>
  <c r="O16"/>
  <c r="K8" i="2"/>
  <c r="O8"/>
  <c r="P8"/>
  <c r="W24"/>
  <c r="L9"/>
  <c r="V25"/>
  <c r="W33" i="5"/>
  <c r="V34"/>
  <c r="L18"/>
  <c r="P17"/>
  <c r="K17"/>
  <c r="O17"/>
  <c r="W25" i="2"/>
  <c r="L10"/>
  <c r="V26"/>
  <c r="P9"/>
  <c r="K9"/>
  <c r="O9"/>
  <c r="W34" i="5"/>
  <c r="L19"/>
  <c r="V35"/>
  <c r="K18"/>
  <c r="O18"/>
  <c r="P18"/>
  <c r="W26" i="2"/>
  <c r="L11"/>
  <c r="V27"/>
  <c r="P10"/>
  <c r="K10"/>
  <c r="O10"/>
  <c r="P19" i="5"/>
  <c r="K19"/>
  <c r="O19"/>
  <c r="W35"/>
  <c r="V36"/>
  <c r="L20"/>
  <c r="W27" i="2"/>
  <c r="L12"/>
  <c r="V28"/>
  <c r="K11"/>
  <c r="O11"/>
  <c r="P11"/>
  <c r="W36" i="5"/>
  <c r="L21"/>
  <c r="V37"/>
  <c r="P20"/>
  <c r="K20"/>
  <c r="O20"/>
  <c r="W28" i="2"/>
  <c r="V29"/>
  <c r="L13"/>
  <c r="P12"/>
  <c r="K12"/>
  <c r="O12"/>
  <c r="P21" i="5"/>
  <c r="K21"/>
  <c r="O21"/>
  <c r="W37"/>
  <c r="V38"/>
  <c r="L22"/>
  <c r="K13" i="2"/>
  <c r="O13"/>
  <c r="P13"/>
  <c r="W29"/>
  <c r="L14"/>
  <c r="V30"/>
  <c r="W38" i="5"/>
  <c r="V39"/>
  <c r="L23"/>
  <c r="K22"/>
  <c r="O22"/>
  <c r="P22"/>
  <c r="W30" i="2"/>
  <c r="L15"/>
  <c r="V31"/>
  <c r="P14"/>
  <c r="K14"/>
  <c r="O14"/>
  <c r="W39" i="5"/>
  <c r="V40"/>
  <c r="L24"/>
  <c r="K23"/>
  <c r="O23"/>
  <c r="P23"/>
  <c r="W31" i="2"/>
  <c r="L16"/>
  <c r="V32"/>
  <c r="P15"/>
  <c r="K15"/>
  <c r="O15"/>
  <c r="W40" i="5"/>
  <c r="L25"/>
  <c r="V41"/>
  <c r="K24"/>
  <c r="O24"/>
  <c r="P24"/>
  <c r="P16" i="2"/>
  <c r="K16"/>
  <c r="O16"/>
  <c r="W32"/>
  <c r="L17"/>
  <c r="V33"/>
  <c r="P25" i="5"/>
  <c r="K25"/>
  <c r="O25"/>
  <c r="W41"/>
  <c r="L26"/>
  <c r="V42"/>
  <c r="W33" i="2"/>
  <c r="V34"/>
  <c r="L18"/>
  <c r="P17"/>
  <c r="K17"/>
  <c r="O17"/>
  <c r="P26" i="5"/>
  <c r="K26"/>
  <c r="O26"/>
  <c r="W42"/>
  <c r="L27"/>
  <c r="V43"/>
  <c r="P18" i="2"/>
  <c r="K18"/>
  <c r="O18"/>
  <c r="W34"/>
  <c r="L19"/>
  <c r="V35"/>
  <c r="P27" i="5"/>
  <c r="K27"/>
  <c r="O27"/>
  <c r="W43"/>
  <c r="L28"/>
  <c r="V44"/>
  <c r="W35" i="2"/>
  <c r="L20"/>
  <c r="V36"/>
  <c r="P19"/>
  <c r="K19"/>
  <c r="O19"/>
  <c r="P28" i="5"/>
  <c r="K28"/>
  <c r="O28"/>
  <c r="W44"/>
  <c r="L29"/>
  <c r="V45"/>
  <c r="W36" i="2"/>
  <c r="V37"/>
  <c r="L21"/>
  <c r="P20"/>
  <c r="K20"/>
  <c r="O20"/>
  <c r="K29" i="5"/>
  <c r="O29"/>
  <c r="P29"/>
  <c r="W45"/>
  <c r="V46"/>
  <c r="L30"/>
  <c r="P21" i="2"/>
  <c r="K21"/>
  <c r="O21"/>
  <c r="W37"/>
  <c r="V38"/>
  <c r="L22"/>
  <c r="W46" i="5"/>
  <c r="L31"/>
  <c r="V47"/>
  <c r="K30"/>
  <c r="O30"/>
  <c r="P30"/>
  <c r="K22" i="2"/>
  <c r="O22"/>
  <c r="P22"/>
  <c r="W38"/>
  <c r="V39"/>
  <c r="L23"/>
  <c r="K31" i="5"/>
  <c r="O31"/>
  <c r="P31"/>
  <c r="L32"/>
  <c r="W47"/>
  <c r="W39" i="2"/>
  <c r="V40"/>
  <c r="L24"/>
  <c r="K23"/>
  <c r="O23"/>
  <c r="P23"/>
  <c r="K32" i="5"/>
  <c r="O32"/>
  <c r="P32"/>
  <c r="P24" i="2"/>
  <c r="K24"/>
  <c r="O24"/>
  <c r="W40"/>
  <c r="V41"/>
  <c r="L25"/>
  <c r="K25"/>
  <c r="O25"/>
  <c r="P25"/>
  <c r="W41"/>
  <c r="V42"/>
  <c r="L26"/>
  <c r="P26"/>
  <c r="K26"/>
  <c r="O26"/>
  <c r="W42"/>
  <c r="L27"/>
  <c r="V43"/>
  <c r="W43"/>
  <c r="L28"/>
  <c r="V44"/>
  <c r="P27"/>
  <c r="K27"/>
  <c r="O27"/>
  <c r="W44"/>
  <c r="L29"/>
  <c r="V45"/>
  <c r="P28"/>
  <c r="K28"/>
  <c r="O28"/>
  <c r="W45"/>
  <c r="L30"/>
  <c r="V46"/>
  <c r="P29"/>
  <c r="K29"/>
  <c r="O29"/>
  <c r="K30"/>
  <c r="O30"/>
  <c r="P30"/>
  <c r="L31"/>
  <c r="V47"/>
  <c r="W46"/>
  <c r="W47"/>
  <c r="L32"/>
  <c r="P31"/>
  <c r="K31"/>
  <c r="O31"/>
  <c r="K32"/>
  <c r="O32"/>
  <c r="P32"/>
</calcChain>
</file>

<file path=xl/sharedStrings.xml><?xml version="1.0" encoding="utf-8"?>
<sst xmlns="http://schemas.openxmlformats.org/spreadsheetml/2006/main" count="509" uniqueCount="169">
  <si>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</si>
  <si>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</si>
  <si>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</si>
  <si>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</si>
  <si>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</si>
  <si>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</si>
  <si>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</si>
  <si>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</si>
  <si>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</si>
  <si>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</si>
  <si>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Population, total</t>
  </si>
  <si>
    <t>Population ages 15-64 (% of total)</t>
  </si>
  <si>
    <t>Country</t>
  </si>
  <si>
    <t>Units</t>
  </si>
  <si>
    <t>Mexico</t>
  </si>
  <si>
    <t>China</t>
  </si>
  <si>
    <t>Source</t>
  </si>
  <si>
    <t>WDI</t>
  </si>
  <si>
    <t>O.11</t>
  </si>
  <si>
    <t>O.12</t>
  </si>
  <si>
    <t>O.13</t>
  </si>
  <si>
    <t>O.14</t>
  </si>
  <si>
    <t>O.15</t>
  </si>
  <si>
    <t>O.16</t>
  </si>
  <si>
    <t>O.17</t>
  </si>
  <si>
    <t>O.18</t>
  </si>
  <si>
    <t>Goods Exports: F.O.B.</t>
  </si>
  <si>
    <t>Goods Imports: F.O.B</t>
  </si>
  <si>
    <t>Service Exports</t>
  </si>
  <si>
    <t>Services Imports</t>
  </si>
  <si>
    <t>Exports Of Goods And Services</t>
  </si>
  <si>
    <t>Imports Of Goods And Services</t>
  </si>
  <si>
    <t>Gross Domestic Product</t>
  </si>
  <si>
    <t>IMF IFS</t>
  </si>
  <si>
    <t>National Currency</t>
  </si>
  <si>
    <t>National Currency per U.S</t>
  </si>
  <si>
    <t>GDP per capita, PPP</t>
  </si>
  <si>
    <t>Constant 2005 international $</t>
  </si>
  <si>
    <t>O.19</t>
  </si>
  <si>
    <t>O.20</t>
  </si>
  <si>
    <t>O.21</t>
  </si>
  <si>
    <t>O.22</t>
  </si>
  <si>
    <t>O.23</t>
  </si>
  <si>
    <t>O.24</t>
  </si>
  <si>
    <t>O.25</t>
  </si>
  <si>
    <t>O.26</t>
  </si>
  <si>
    <t>O.27</t>
  </si>
  <si>
    <t>O.28</t>
  </si>
  <si>
    <t>GDP Deflator (2005=100)</t>
  </si>
  <si>
    <t>Exchange Rate, Period Average</t>
  </si>
  <si>
    <t>Millions National Currency</t>
  </si>
  <si>
    <t>Millions U.S. Dollars</t>
  </si>
  <si>
    <t>UNCTAD WIR 2009</t>
  </si>
  <si>
    <t>Employment</t>
  </si>
  <si>
    <t>Thousands</t>
  </si>
  <si>
    <t>Persons</t>
  </si>
  <si>
    <t>Changes In Inventories</t>
  </si>
  <si>
    <t>Gross Fixed Capital Formation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</si>
  <si>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</si>
  <si>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</si>
  <si>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</si>
  <si>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</si>
  <si>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</si>
  <si>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</si>
  <si>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</si>
  <si>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</si>
  <si>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</si>
  <si>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</si>
  <si>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</si>
  <si>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</si>
  <si>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</si>
  <si>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</si>
  <si>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</si>
  <si>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</si>
  <si>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</si>
  <si>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</si>
  <si>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</si>
  <si>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</si>
  <si>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</si>
  <si>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</si>
  <si>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</si>
  <si>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</si>
  <si>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</si>
  <si>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</si>
  <si>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</si>
  <si>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</si>
  <si>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</si>
  <si>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</si>
  <si>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</si>
  <si>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</si>
  <si>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</si>
  <si>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</si>
  <si>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</si>
  <si>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</si>
  <si>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</si>
  <si>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</si>
  <si>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</si>
  <si>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</si>
  <si>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</si>
  <si>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</si>
  <si>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</si>
  <si>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</si>
  <si>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</si>
  <si>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</si>
  <si>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</si>
  <si>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</si>
  <si>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</si>
  <si>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</si>
  <si>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Capital Stock</t>
  </si>
  <si>
    <t>K/Y</t>
  </si>
  <si>
    <t>Y/N</t>
  </si>
  <si>
    <t>L/N</t>
  </si>
  <si>
    <t>Index 1985=100</t>
  </si>
  <si>
    <t>C.12</t>
  </si>
  <si>
    <t>C.13</t>
  </si>
  <si>
    <t>C.14</t>
  </si>
  <si>
    <t>C.15</t>
  </si>
  <si>
    <t>C.16</t>
  </si>
  <si>
    <t>FDI Inflow (% GDP)</t>
  </si>
  <si>
    <t>Total Trade (% GDP)</t>
  </si>
  <si>
    <t>Real GDP</t>
  </si>
  <si>
    <t>Real GDP per WAP</t>
  </si>
  <si>
    <t>Real GDP per WAP, PPP</t>
  </si>
  <si>
    <t>US</t>
  </si>
  <si>
    <t>GDP in chained 2005 dollars</t>
  </si>
  <si>
    <t>BEA</t>
  </si>
  <si>
    <t>Maddison</t>
  </si>
  <si>
    <t>1990 Int. GK$</t>
  </si>
  <si>
    <t>GDP per WAP</t>
  </si>
  <si>
    <t>Index 1900=100</t>
  </si>
  <si>
    <t>INEGI</t>
  </si>
  <si>
    <t>Millions 1970 pesos</t>
  </si>
  <si>
    <t>2005 National Currency</t>
  </si>
  <si>
    <t>Population ages 15-64</t>
  </si>
  <si>
    <t>Total Population</t>
  </si>
  <si>
    <t>Population ages 15-64 (% Total)</t>
  </si>
  <si>
    <t>GDP per WAP Index</t>
  </si>
  <si>
    <t>Constant National Currency</t>
  </si>
  <si>
    <t>Gross fixed capital formation</t>
  </si>
  <si>
    <t>Changes in inventories</t>
  </si>
  <si>
    <t>Household final consumption</t>
  </si>
  <si>
    <t>General government final consumption</t>
  </si>
  <si>
    <t>Exports of goods and services</t>
  </si>
  <si>
    <t>Imports of goods and services</t>
  </si>
  <si>
    <t>Command GDP</t>
  </si>
  <si>
    <t>Terms of Trade Premium</t>
  </si>
  <si>
    <t>Comand GDP</t>
  </si>
  <si>
    <t>Change Terms of Trade Premium</t>
  </si>
  <si>
    <t>C.17</t>
  </si>
  <si>
    <t>C.18</t>
  </si>
  <si>
    <t>C.19</t>
  </si>
  <si>
    <t>C.20</t>
  </si>
  <si>
    <t>C.21</t>
  </si>
  <si>
    <t>CBTED</t>
  </si>
  <si>
    <t>Working Age Population</t>
  </si>
  <si>
    <t>FDI (receipt)</t>
  </si>
  <si>
    <t>FDI (receipts)</t>
  </si>
  <si>
    <t>Real Investment</t>
  </si>
  <si>
    <t>C.22</t>
  </si>
  <si>
    <t>A^(1/(1-alpha))</t>
  </si>
  <si>
    <t>(K/Y)^(alpha/(1-alpha))</t>
  </si>
  <si>
    <t>Statistical Abstract pre-2000, WDI post-2000</t>
  </si>
  <si>
    <t>Goods Exports</t>
  </si>
  <si>
    <t>Goods Imports</t>
  </si>
  <si>
    <t>Constant 2005 international $ per thousand WAP</t>
  </si>
  <si>
    <t>2009</t>
  </si>
  <si>
    <t>2010</t>
  </si>
  <si>
    <t>2011</t>
  </si>
  <si>
    <t>2012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</si>
</sst>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1" applyNumberFormat="0" applyAlignment="0" applyProtection="0"/>
    <xf numFmtId="0" fontId="8" fillId="27" borderId="2" applyNumberFormat="0" applyAlignment="0" applyProtection="0"/>
    <xf numFmtId="0" fontId="9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9" borderId="1" applyNumberFormat="0" applyAlignment="0" applyProtection="0"/>
    <xf numFmtId="0" fontId="15" fillId="0" borderId="6" applyNumberFormat="0" applyFill="0" applyAlignment="0" applyProtection="0"/>
    <xf numFmtId="0" fontId="16" fillId="30" borderId="0" applyNumberFormat="0" applyBorder="0" applyAlignment="0" applyProtection="0"/>
    <xf numFmtId="0" fontId="3" fillId="0" borderId="0"/>
    <xf numFmtId="0" fontId="1" fillId="31" borderId="7" applyNumberFormat="0" applyFont="0" applyAlignment="0" applyProtection="0"/>
    <xf numFmtId="0" fontId="17" fillId="2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0" xfId="0" applyFont="1"/>
    <xf numFmtId="164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3"/>
  <sheetViews>
    <sheetView tabSelected="1" workbookViewId="0">
      <pane xSplit="1" ySplit="2" topLeftCell="Z59" activePane="bottomRight" state="frozen"/>
      <selection pane="topRight" activeCell="B1" sqref="B1"/>
      <selection pane="bottomLeft" activeCell="A3" sqref="A3"/>
      <selection pane="bottomRight" activeCell="AH81" sqref="AH81"/>
    </sheetView>
  </sheetViews>
  <sheetFormatPr defaultRowHeight="15"/>
  <cols>
    <col min="2" max="2" width="27.28515625" bestFit="1" customWidth="1"/>
    <col min="3" max="3" width="20.140625" bestFit="1" customWidth="1"/>
    <col min="4" max="4" width="19.85546875" bestFit="1" customWidth="1"/>
    <col min="5" max="5" width="14.85546875" bestFit="1" customWidth="1"/>
    <col min="6" max="6" width="15.7109375" bestFit="1" customWidth="1"/>
    <col min="7" max="7" width="28.42578125" bestFit="1" customWidth="1"/>
    <col min="8" max="8" width="28.7109375" bestFit="1" customWidth="1"/>
    <col min="9" max="9" width="28.28515625" bestFit="1" customWidth="1"/>
    <col min="10" max="10" width="20.5703125" bestFit="1" customWidth="1"/>
    <col min="11" max="11" width="12.28515625" bestFit="1" customWidth="1"/>
    <col min="12" max="12" width="25.7109375" bestFit="1" customWidth="1"/>
    <col min="13" max="13" width="27.42578125" bestFit="1" customWidth="1"/>
    <col min="14" max="15" width="27.7109375" bestFit="1" customWidth="1"/>
    <col min="16" max="16" width="27.5703125" bestFit="1" customWidth="1"/>
    <col min="17" max="17" width="36.5703125" bestFit="1" customWidth="1"/>
    <col min="18" max="18" width="27" bestFit="1" customWidth="1"/>
    <col min="19" max="19" width="25.7109375" bestFit="1" customWidth="1"/>
    <col min="23" max="23" width="27.85546875" bestFit="1" customWidth="1"/>
    <col min="24" max="24" width="21.5703125" bestFit="1" customWidth="1"/>
    <col min="25" max="25" width="22.28515625" bestFit="1" customWidth="1"/>
    <col min="26" max="26" width="22.7109375" bestFit="1" customWidth="1"/>
    <col min="30" max="30" width="18.42578125" bestFit="1" customWidth="1"/>
    <col min="31" max="31" width="20.5703125" bestFit="1" customWidth="1"/>
    <col min="32" max="33" width="15.7109375" bestFit="1" customWidth="1"/>
    <col min="34" max="34" width="31.28515625" bestFit="1" customWidth="1"/>
    <col min="35" max="35" width="15.7109375" bestFit="1" customWidth="1"/>
  </cols>
  <sheetData>
    <row r="1" spans="1: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W1" t="s">
        <v>38</v>
      </c>
      <c r="X1" t="s">
        <v>39</v>
      </c>
      <c r="Y1" t="s">
        <v>40</v>
      </c>
      <c r="Z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</row>
    <row r="2" spans="1:35">
      <c r="B2" t="s">
        <v>36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49</v>
      </c>
      <c r="J2" t="s">
        <v>156</v>
      </c>
      <c r="K2" t="s">
        <v>53</v>
      </c>
      <c r="L2" t="s">
        <v>120</v>
      </c>
      <c r="M2" t="s">
        <v>142</v>
      </c>
      <c r="N2" t="s">
        <v>143</v>
      </c>
      <c r="O2" t="s">
        <v>143</v>
      </c>
      <c r="P2" t="s">
        <v>140</v>
      </c>
      <c r="Q2" t="s">
        <v>141</v>
      </c>
      <c r="R2" t="s">
        <v>138</v>
      </c>
      <c r="S2" t="s">
        <v>139</v>
      </c>
      <c r="W2" t="s">
        <v>57</v>
      </c>
      <c r="X2" t="s">
        <v>56</v>
      </c>
      <c r="Y2" t="s">
        <v>32</v>
      </c>
      <c r="Z2" t="s">
        <v>48</v>
      </c>
      <c r="AD2" t="s">
        <v>120</v>
      </c>
      <c r="AE2" t="s">
        <v>133</v>
      </c>
      <c r="AF2" t="s">
        <v>134</v>
      </c>
      <c r="AG2" t="s">
        <v>134</v>
      </c>
      <c r="AH2" t="s">
        <v>11</v>
      </c>
      <c r="AI2" t="s">
        <v>134</v>
      </c>
    </row>
    <row r="3" spans="1:35">
      <c r="A3" t="s">
        <v>16</v>
      </c>
      <c r="B3" t="s">
        <v>17</v>
      </c>
      <c r="C3" t="s">
        <v>33</v>
      </c>
      <c r="D3" t="s">
        <v>33</v>
      </c>
      <c r="E3" t="s">
        <v>33</v>
      </c>
      <c r="F3" t="s">
        <v>33</v>
      </c>
      <c r="G3" t="s">
        <v>33</v>
      </c>
      <c r="H3" t="s">
        <v>33</v>
      </c>
      <c r="I3" t="s">
        <v>33</v>
      </c>
      <c r="J3" t="s">
        <v>52</v>
      </c>
      <c r="K3" t="s">
        <v>153</v>
      </c>
      <c r="L3" t="s">
        <v>17</v>
      </c>
      <c r="M3" t="s">
        <v>17</v>
      </c>
      <c r="N3" t="s">
        <v>17</v>
      </c>
      <c r="O3" t="s">
        <v>17</v>
      </c>
      <c r="P3" t="s">
        <v>17</v>
      </c>
      <c r="Q3" t="s">
        <v>17</v>
      </c>
      <c r="R3" t="s">
        <v>17</v>
      </c>
      <c r="S3" t="s">
        <v>17</v>
      </c>
      <c r="W3" t="s">
        <v>33</v>
      </c>
      <c r="X3" t="s">
        <v>33</v>
      </c>
      <c r="Y3" t="s">
        <v>33</v>
      </c>
      <c r="Z3" t="s">
        <v>33</v>
      </c>
      <c r="AD3" t="s">
        <v>130</v>
      </c>
      <c r="AE3" t="s">
        <v>130</v>
      </c>
      <c r="AF3" t="s">
        <v>130</v>
      </c>
      <c r="AG3" t="s">
        <v>126</v>
      </c>
      <c r="AH3" t="s">
        <v>17</v>
      </c>
      <c r="AI3" t="s">
        <v>17</v>
      </c>
    </row>
    <row r="4" spans="1:35">
      <c r="A4" t="s">
        <v>12</v>
      </c>
      <c r="B4" t="s">
        <v>14</v>
      </c>
      <c r="C4" t="s">
        <v>14</v>
      </c>
      <c r="D4" t="s">
        <v>14</v>
      </c>
      <c r="E4" t="s">
        <v>14</v>
      </c>
      <c r="F4" t="s">
        <v>14</v>
      </c>
      <c r="G4" t="s">
        <v>14</v>
      </c>
      <c r="H4" t="s">
        <v>14</v>
      </c>
      <c r="I4" t="s">
        <v>14</v>
      </c>
      <c r="J4" t="s">
        <v>14</v>
      </c>
      <c r="K4" t="s">
        <v>14</v>
      </c>
      <c r="L4" t="s">
        <v>14</v>
      </c>
      <c r="M4" t="s">
        <v>14</v>
      </c>
      <c r="N4" t="s">
        <v>14</v>
      </c>
      <c r="O4" t="s">
        <v>14</v>
      </c>
      <c r="P4" t="s">
        <v>14</v>
      </c>
      <c r="Q4" t="s">
        <v>14</v>
      </c>
      <c r="R4" t="s">
        <v>14</v>
      </c>
      <c r="S4" t="s">
        <v>14</v>
      </c>
      <c r="W4" t="s">
        <v>14</v>
      </c>
      <c r="X4" t="s">
        <v>14</v>
      </c>
      <c r="Y4" t="s">
        <v>14</v>
      </c>
      <c r="Z4" t="s">
        <v>14</v>
      </c>
      <c r="AD4" t="s">
        <v>14</v>
      </c>
      <c r="AE4" t="s">
        <v>14</v>
      </c>
      <c r="AF4" t="s">
        <v>14</v>
      </c>
      <c r="AG4" t="s">
        <v>14</v>
      </c>
      <c r="AH4" t="s">
        <v>14</v>
      </c>
      <c r="AI4" t="s">
        <v>14</v>
      </c>
    </row>
    <row r="5" spans="1:35">
      <c r="A5" t="s">
        <v>13</v>
      </c>
      <c r="B5" t="s">
        <v>37</v>
      </c>
      <c r="C5" t="s">
        <v>51</v>
      </c>
      <c r="D5" t="s">
        <v>51</v>
      </c>
      <c r="E5" t="s">
        <v>51</v>
      </c>
      <c r="F5" t="s">
        <v>51</v>
      </c>
      <c r="G5" t="s">
        <v>50</v>
      </c>
      <c r="H5" t="s">
        <v>50</v>
      </c>
      <c r="I5" t="s">
        <v>35</v>
      </c>
      <c r="J5" t="s">
        <v>51</v>
      </c>
      <c r="K5" t="s">
        <v>55</v>
      </c>
      <c r="L5" t="s">
        <v>137</v>
      </c>
      <c r="M5" t="s">
        <v>34</v>
      </c>
      <c r="N5" t="s">
        <v>34</v>
      </c>
      <c r="O5" t="s">
        <v>137</v>
      </c>
      <c r="P5" t="s">
        <v>137</v>
      </c>
      <c r="Q5" t="s">
        <v>137</v>
      </c>
      <c r="R5" t="s">
        <v>137</v>
      </c>
      <c r="S5" t="s">
        <v>137</v>
      </c>
      <c r="W5" t="s">
        <v>34</v>
      </c>
      <c r="X5" t="s">
        <v>34</v>
      </c>
      <c r="Y5" t="s">
        <v>34</v>
      </c>
      <c r="AD5" t="s">
        <v>131</v>
      </c>
      <c r="AG5" t="s">
        <v>54</v>
      </c>
    </row>
    <row r="6" spans="1:35">
      <c r="A6">
        <v>1985</v>
      </c>
      <c r="B6">
        <v>10175.365802473352</v>
      </c>
      <c r="C6">
        <v>26757.3</v>
      </c>
      <c r="D6">
        <v>18359.099999999999</v>
      </c>
      <c r="E6">
        <v>4794.433</v>
      </c>
      <c r="F6">
        <v>5381.8509999999997</v>
      </c>
      <c r="G6">
        <v>7305</v>
      </c>
      <c r="H6">
        <v>4897</v>
      </c>
      <c r="I6">
        <v>0.25687158333316662</v>
      </c>
      <c r="J6">
        <v>1983.6</v>
      </c>
      <c r="K6">
        <v>25380120</v>
      </c>
      <c r="L6">
        <v>4844823570318.9082</v>
      </c>
      <c r="M6">
        <v>7305293000</v>
      </c>
      <c r="N6">
        <v>4897328000</v>
      </c>
      <c r="O6">
        <v>305047439465.22125</v>
      </c>
      <c r="P6">
        <v>2718179156133.1865</v>
      </c>
      <c r="Q6">
        <v>677146932656.00793</v>
      </c>
      <c r="R6">
        <v>793190074382.49268</v>
      </c>
      <c r="S6">
        <v>221795479046.62631</v>
      </c>
      <c r="V6">
        <v>1970</v>
      </c>
      <c r="W6">
        <v>88700000</v>
      </c>
      <c r="X6">
        <v>12300000</v>
      </c>
      <c r="Y6">
        <v>444300000</v>
      </c>
      <c r="Z6">
        <v>1.69752166573576E-2</v>
      </c>
      <c r="AC6">
        <v>1895</v>
      </c>
      <c r="AE6">
        <v>7114499</v>
      </c>
      <c r="AF6" s="1">
        <v>12632428</v>
      </c>
    </row>
    <row r="7" spans="1:35">
      <c r="A7">
        <v>1986</v>
      </c>
      <c r="B7">
        <v>9596.1203342752706</v>
      </c>
      <c r="C7">
        <v>21803.599999999999</v>
      </c>
      <c r="D7">
        <v>16783.89</v>
      </c>
      <c r="E7">
        <v>4572.49</v>
      </c>
      <c r="F7">
        <v>5021.415</v>
      </c>
      <c r="G7">
        <v>13732.395</v>
      </c>
      <c r="H7">
        <v>10638.781000000001</v>
      </c>
      <c r="I7">
        <v>0.611772583333</v>
      </c>
      <c r="J7">
        <v>2400.6990000000001</v>
      </c>
      <c r="K7">
        <v>26190230</v>
      </c>
      <c r="L7">
        <v>4662952775114.0107</v>
      </c>
      <c r="M7">
        <v>13732395000</v>
      </c>
      <c r="N7">
        <v>10638781000</v>
      </c>
      <c r="O7">
        <v>281912542259.83704</v>
      </c>
      <c r="P7">
        <v>2647953575389.0044</v>
      </c>
      <c r="Q7">
        <v>687170619007.07825</v>
      </c>
      <c r="R7">
        <v>699607040072.09192</v>
      </c>
      <c r="S7">
        <v>53450059420.713211</v>
      </c>
      <c r="V7">
        <v>1971</v>
      </c>
      <c r="W7">
        <v>88100000</v>
      </c>
      <c r="X7">
        <v>11100000</v>
      </c>
      <c r="Y7">
        <v>490100000</v>
      </c>
      <c r="Z7">
        <v>1.7976563707370299E-2</v>
      </c>
      <c r="AC7">
        <v>1896</v>
      </c>
    </row>
    <row r="8" spans="1:35">
      <c r="A8">
        <v>1987</v>
      </c>
      <c r="B8">
        <v>9574.9602142196291</v>
      </c>
      <c r="C8">
        <v>27599.52</v>
      </c>
      <c r="D8">
        <v>18812.43</v>
      </c>
      <c r="E8">
        <v>5415.8440000000001</v>
      </c>
      <c r="F8">
        <v>5081.826</v>
      </c>
      <c r="G8">
        <v>37692.400000000001</v>
      </c>
      <c r="H8">
        <v>25876.6</v>
      </c>
      <c r="I8">
        <v>1.3781824999999999</v>
      </c>
      <c r="J8">
        <v>2634.5990000000002</v>
      </c>
      <c r="K8">
        <v>27110800</v>
      </c>
      <c r="L8">
        <v>4749485380969.6641</v>
      </c>
      <c r="M8">
        <v>37692375000</v>
      </c>
      <c r="N8">
        <v>25876630000</v>
      </c>
      <c r="O8">
        <v>296420023031.79462</v>
      </c>
      <c r="P8">
        <v>2644387353191.2622</v>
      </c>
      <c r="Q8">
        <v>678887754531.68127</v>
      </c>
      <c r="R8">
        <v>698750082254.20178</v>
      </c>
      <c r="S8">
        <v>140775689024.30444</v>
      </c>
      <c r="V8">
        <v>1972</v>
      </c>
      <c r="W8">
        <v>107100000</v>
      </c>
      <c r="X8">
        <v>7600000</v>
      </c>
      <c r="Y8">
        <v>564700000</v>
      </c>
      <c r="Z8">
        <v>1.90916248683725E-2</v>
      </c>
      <c r="AC8">
        <v>1897</v>
      </c>
    </row>
    <row r="9" spans="1:35">
      <c r="A9">
        <v>1988</v>
      </c>
      <c r="B9">
        <v>9496.6032371181391</v>
      </c>
      <c r="C9">
        <v>30691.5</v>
      </c>
      <c r="D9">
        <v>28081.97</v>
      </c>
      <c r="E9">
        <v>6068.3739999999998</v>
      </c>
      <c r="F9">
        <v>6064.2120000000004</v>
      </c>
      <c r="G9">
        <v>82960.782999999996</v>
      </c>
      <c r="H9">
        <v>77173.956999999995</v>
      </c>
      <c r="I9">
        <v>2.2731050000000002</v>
      </c>
      <c r="J9">
        <v>2879.9960000000001</v>
      </c>
      <c r="K9">
        <v>28063250</v>
      </c>
      <c r="L9">
        <v>4808637279479.9385</v>
      </c>
      <c r="M9">
        <v>82960783000</v>
      </c>
      <c r="N9">
        <v>77173957000</v>
      </c>
      <c r="O9">
        <v>405248552795.64899</v>
      </c>
      <c r="P9">
        <v>2692349240373.7349</v>
      </c>
      <c r="Q9">
        <v>687601575608.09924</v>
      </c>
      <c r="R9">
        <v>739141420748.47839</v>
      </c>
      <c r="S9">
        <v>243046498535.66931</v>
      </c>
      <c r="V9">
        <v>1973</v>
      </c>
      <c r="W9">
        <v>133300000</v>
      </c>
      <c r="X9">
        <v>14400000</v>
      </c>
      <c r="Y9">
        <v>690900000</v>
      </c>
      <c r="Z9">
        <v>2.1547266559927201E-2</v>
      </c>
      <c r="AC9">
        <v>1898</v>
      </c>
    </row>
    <row r="10" spans="1:35">
      <c r="A10">
        <v>1989</v>
      </c>
      <c r="B10">
        <v>9697.0292435766532</v>
      </c>
      <c r="C10">
        <v>35171.050000000003</v>
      </c>
      <c r="D10">
        <v>34766</v>
      </c>
      <c r="E10">
        <v>7191.4470000000001</v>
      </c>
      <c r="F10">
        <v>7659.6360000000004</v>
      </c>
      <c r="G10">
        <v>104266.22900000001</v>
      </c>
      <c r="H10">
        <v>104621.83500000001</v>
      </c>
      <c r="I10">
        <v>2.4614725000000002</v>
      </c>
      <c r="J10">
        <v>3175.5</v>
      </c>
      <c r="K10">
        <v>29108610</v>
      </c>
      <c r="L10">
        <v>5010517974240.7695</v>
      </c>
      <c r="M10">
        <v>104266229000</v>
      </c>
      <c r="N10">
        <v>104621835000</v>
      </c>
      <c r="O10">
        <v>478061023258.12463</v>
      </c>
      <c r="P10">
        <v>2888439111672.334</v>
      </c>
      <c r="Q10">
        <v>702706737439.54602</v>
      </c>
      <c r="R10">
        <v>781650653138.71094</v>
      </c>
      <c r="S10">
        <v>183111638092.07507</v>
      </c>
      <c r="V10">
        <v>1974</v>
      </c>
      <c r="W10">
        <v>178900000</v>
      </c>
      <c r="X10">
        <v>29700000</v>
      </c>
      <c r="Y10">
        <v>899700000</v>
      </c>
      <c r="Z10">
        <v>2.6441486195679799E-2</v>
      </c>
      <c r="AC10">
        <v>1899</v>
      </c>
    </row>
    <row r="11" spans="1:35">
      <c r="A11">
        <v>1990</v>
      </c>
      <c r="B11">
        <v>9990.2918629557189</v>
      </c>
      <c r="C11">
        <v>40710.94</v>
      </c>
      <c r="D11">
        <v>41593.25</v>
      </c>
      <c r="E11">
        <v>8021.0309999999999</v>
      </c>
      <c r="F11">
        <v>9942.1560000000009</v>
      </c>
      <c r="G11">
        <v>137440.79500000001</v>
      </c>
      <c r="H11">
        <v>145602.63800000001</v>
      </c>
      <c r="I11">
        <v>2.8125991666666668</v>
      </c>
      <c r="J11">
        <v>2633.2379999999998</v>
      </c>
      <c r="K11">
        <v>30138290</v>
      </c>
      <c r="L11">
        <v>5264466373009.1035</v>
      </c>
      <c r="M11">
        <v>137440795000</v>
      </c>
      <c r="N11">
        <v>145602638000</v>
      </c>
      <c r="O11">
        <v>572450414431.24146</v>
      </c>
      <c r="P11">
        <v>3074119977824.4565</v>
      </c>
      <c r="Q11">
        <v>726137279811.19788</v>
      </c>
      <c r="R11">
        <v>884234121903.66016</v>
      </c>
      <c r="S11">
        <v>178864805971.44177</v>
      </c>
      <c r="V11">
        <v>1975</v>
      </c>
      <c r="W11">
        <v>235600000</v>
      </c>
      <c r="X11">
        <v>25000000</v>
      </c>
      <c r="Y11">
        <v>1100100000</v>
      </c>
      <c r="Z11">
        <v>3.0613829253703501E-2</v>
      </c>
      <c r="AC11">
        <v>1900</v>
      </c>
      <c r="AD11">
        <v>34414</v>
      </c>
      <c r="AG11">
        <v>13607</v>
      </c>
    </row>
    <row r="12" spans="1:35">
      <c r="A12">
        <v>1991</v>
      </c>
      <c r="B12">
        <v>10216.137715021474</v>
      </c>
      <c r="C12">
        <v>42687.519999999997</v>
      </c>
      <c r="D12">
        <v>49966.559999999998</v>
      </c>
      <c r="E12">
        <v>8790.0580000000009</v>
      </c>
      <c r="F12">
        <v>10540.96</v>
      </c>
      <c r="G12">
        <v>155326.78099999999</v>
      </c>
      <c r="H12">
        <v>182924.01800000001</v>
      </c>
      <c r="I12">
        <v>3.0184300000000004</v>
      </c>
      <c r="J12">
        <v>4761.4979999999996</v>
      </c>
      <c r="K12">
        <v>31157460</v>
      </c>
      <c r="L12">
        <v>5486745342119.0937</v>
      </c>
      <c r="M12">
        <v>155326781000</v>
      </c>
      <c r="N12">
        <v>182924018000</v>
      </c>
      <c r="O12">
        <v>659334810876.91687</v>
      </c>
      <c r="P12">
        <v>3217950140277.7856</v>
      </c>
      <c r="Q12">
        <v>765535034280.51953</v>
      </c>
      <c r="R12">
        <v>981441140606.7395</v>
      </c>
      <c r="S12">
        <v>177487940430.22775</v>
      </c>
      <c r="V12">
        <v>1976</v>
      </c>
      <c r="W12">
        <v>288400000</v>
      </c>
      <c r="X12">
        <v>17200000</v>
      </c>
      <c r="Y12">
        <v>1371000000</v>
      </c>
      <c r="Z12">
        <v>3.660431273551E-2</v>
      </c>
      <c r="AC12">
        <v>1901</v>
      </c>
      <c r="AD12">
        <v>37371</v>
      </c>
      <c r="AG12">
        <v>13755</v>
      </c>
    </row>
    <row r="13" spans="1:35">
      <c r="A13">
        <v>1992</v>
      </c>
      <c r="B13">
        <v>10393.367006616641</v>
      </c>
      <c r="C13">
        <v>46195.62</v>
      </c>
      <c r="D13">
        <v>62129.35</v>
      </c>
      <c r="E13">
        <v>9191.8430000000008</v>
      </c>
      <c r="F13">
        <v>11488.05</v>
      </c>
      <c r="G13">
        <v>171476.11199999999</v>
      </c>
      <c r="H13">
        <v>228122.58799999999</v>
      </c>
      <c r="I13">
        <v>3.0948983333333331</v>
      </c>
      <c r="J13">
        <v>4392.799</v>
      </c>
      <c r="K13">
        <v>31891590</v>
      </c>
      <c r="L13">
        <v>5685840605083.0264</v>
      </c>
      <c r="M13">
        <v>171476112000</v>
      </c>
      <c r="N13">
        <v>228122588000</v>
      </c>
      <c r="O13">
        <v>788671815005.328</v>
      </c>
      <c r="P13">
        <v>3368513613590.395</v>
      </c>
      <c r="Q13">
        <v>779770020363.5896</v>
      </c>
      <c r="R13">
        <v>1087818703125.6354</v>
      </c>
      <c r="S13">
        <v>251321894795.03128</v>
      </c>
      <c r="V13">
        <v>1977</v>
      </c>
      <c r="W13">
        <v>363300000</v>
      </c>
      <c r="X13">
        <v>59100000</v>
      </c>
      <c r="Y13">
        <v>1849300000</v>
      </c>
      <c r="Z13">
        <v>4.7730375801203297E-2</v>
      </c>
      <c r="AC13">
        <v>1902</v>
      </c>
      <c r="AD13">
        <v>34706</v>
      </c>
      <c r="AG13">
        <v>13904</v>
      </c>
    </row>
    <row r="14" spans="1:35">
      <c r="A14">
        <v>1993</v>
      </c>
      <c r="B14">
        <v>10407.455317216756</v>
      </c>
      <c r="C14">
        <v>51885.96</v>
      </c>
      <c r="D14">
        <v>65366.54</v>
      </c>
      <c r="E14">
        <v>9419.2009999999991</v>
      </c>
      <c r="F14">
        <v>11549.14</v>
      </c>
      <c r="G14">
        <v>191539.91099999999</v>
      </c>
      <c r="H14">
        <v>240859.052</v>
      </c>
      <c r="I14">
        <v>3.1156166666666665</v>
      </c>
      <c r="J14">
        <v>4388.8010000000004</v>
      </c>
      <c r="K14">
        <v>32380910</v>
      </c>
      <c r="L14">
        <v>5796744326771.7109</v>
      </c>
      <c r="M14">
        <v>191539911000</v>
      </c>
      <c r="N14">
        <v>240859052000</v>
      </c>
      <c r="O14">
        <v>803337487974.92639</v>
      </c>
      <c r="P14">
        <v>3417876054054.2959</v>
      </c>
      <c r="Q14">
        <v>798514332090.54102</v>
      </c>
      <c r="R14">
        <v>1060318694380.2233</v>
      </c>
      <c r="S14">
        <v>287417938818.68884</v>
      </c>
      <c r="V14">
        <v>1978</v>
      </c>
      <c r="W14">
        <v>492400000</v>
      </c>
      <c r="X14">
        <v>59200000</v>
      </c>
      <c r="Y14">
        <v>2337400000</v>
      </c>
      <c r="Z14">
        <v>5.5727347492847898E-2</v>
      </c>
      <c r="AC14">
        <v>1903</v>
      </c>
      <c r="AD14">
        <v>38593</v>
      </c>
      <c r="AG14">
        <v>14055</v>
      </c>
    </row>
    <row r="15" spans="1:35">
      <c r="A15">
        <v>1994</v>
      </c>
      <c r="B15">
        <v>10681.851966176218</v>
      </c>
      <c r="C15">
        <v>60882.21</v>
      </c>
      <c r="D15">
        <v>79345.899999999994</v>
      </c>
      <c r="E15">
        <v>10301.370000000001</v>
      </c>
      <c r="F15">
        <v>12269.7</v>
      </c>
      <c r="G15">
        <v>238964.552</v>
      </c>
      <c r="H15">
        <v>307494.42599999998</v>
      </c>
      <c r="I15">
        <v>3.3751166666666665</v>
      </c>
      <c r="J15">
        <v>10972.501</v>
      </c>
      <c r="K15">
        <v>33296199.999999996</v>
      </c>
      <c r="L15">
        <v>6055178151968.376</v>
      </c>
      <c r="M15">
        <v>238964552000</v>
      </c>
      <c r="N15">
        <v>307494426000</v>
      </c>
      <c r="O15">
        <v>974069085541.61401</v>
      </c>
      <c r="P15">
        <v>3574466158788.4912</v>
      </c>
      <c r="Q15">
        <v>821288427708.22534</v>
      </c>
      <c r="R15">
        <v>1149288968797.8364</v>
      </c>
      <c r="S15">
        <v>364500714777.20782</v>
      </c>
      <c r="V15">
        <v>1979</v>
      </c>
      <c r="W15">
        <v>718500000</v>
      </c>
      <c r="X15">
        <v>77600000</v>
      </c>
      <c r="Y15">
        <v>3067500000</v>
      </c>
      <c r="Z15">
        <v>6.6998812527592003E-2</v>
      </c>
      <c r="AC15">
        <v>1904</v>
      </c>
      <c r="AD15">
        <v>39271</v>
      </c>
      <c r="AG15">
        <v>14208</v>
      </c>
    </row>
    <row r="16" spans="1:35">
      <c r="A16">
        <v>1995</v>
      </c>
      <c r="B16">
        <v>9845.968068952885</v>
      </c>
      <c r="C16">
        <v>79637.62</v>
      </c>
      <c r="D16">
        <v>72631.27</v>
      </c>
      <c r="E16">
        <v>9569.0280000000002</v>
      </c>
      <c r="F16">
        <v>9537.1650000000009</v>
      </c>
      <c r="G16">
        <v>558798.48199999996</v>
      </c>
      <c r="H16">
        <v>509862.495</v>
      </c>
      <c r="I16">
        <v>6.4194249999999995</v>
      </c>
      <c r="J16">
        <v>9526.2999999999993</v>
      </c>
      <c r="K16">
        <v>32652190</v>
      </c>
      <c r="L16">
        <v>5678667976194.0898</v>
      </c>
      <c r="M16">
        <v>558798482000</v>
      </c>
      <c r="N16">
        <v>509862495000</v>
      </c>
      <c r="O16">
        <v>827555970580.50366</v>
      </c>
      <c r="P16">
        <v>3234393905513.687</v>
      </c>
      <c r="Q16">
        <v>810488296153.40344</v>
      </c>
      <c r="R16">
        <v>815962793028.20557</v>
      </c>
      <c r="S16">
        <v>95791907790.405365</v>
      </c>
      <c r="V16">
        <v>1980</v>
      </c>
      <c r="W16">
        <v>1214000000</v>
      </c>
      <c r="X16">
        <v>107000000</v>
      </c>
      <c r="Y16">
        <v>4470000000</v>
      </c>
      <c r="Z16">
        <v>9.0128540751144501E-2</v>
      </c>
      <c r="AC16">
        <v>1905</v>
      </c>
      <c r="AD16">
        <v>43352</v>
      </c>
      <c r="AG16">
        <v>14363</v>
      </c>
    </row>
    <row r="17" spans="1:33">
      <c r="A17">
        <v>1996</v>
      </c>
      <c r="B17">
        <v>10177.14873061767</v>
      </c>
      <c r="C17">
        <v>96150.49</v>
      </c>
      <c r="D17">
        <v>89652.3</v>
      </c>
      <c r="E17">
        <v>10450.86</v>
      </c>
      <c r="F17">
        <v>10634.46</v>
      </c>
      <c r="G17">
        <v>811506.1</v>
      </c>
      <c r="H17">
        <v>759451.39300000004</v>
      </c>
      <c r="I17">
        <v>7.5994484166666663</v>
      </c>
      <c r="J17">
        <v>9185.4509999999991</v>
      </c>
      <c r="K17">
        <v>33968600</v>
      </c>
      <c r="L17">
        <v>5970541721737.7744</v>
      </c>
      <c r="M17">
        <v>811506100000</v>
      </c>
      <c r="N17">
        <v>759451393000</v>
      </c>
      <c r="O17">
        <v>1016935667475.4397</v>
      </c>
      <c r="P17">
        <v>3306171272424.0981</v>
      </c>
      <c r="Q17">
        <v>804536847258.82312</v>
      </c>
      <c r="R17">
        <v>949735264326.86853</v>
      </c>
      <c r="S17">
        <v>275433104696.60291</v>
      </c>
      <c r="V17">
        <v>1981</v>
      </c>
      <c r="W17">
        <v>1617000000</v>
      </c>
      <c r="X17">
        <v>70000000</v>
      </c>
      <c r="Y17">
        <v>6136750000</v>
      </c>
      <c r="Z17">
        <v>0.113997015703652</v>
      </c>
      <c r="AC17">
        <v>1906</v>
      </c>
      <c r="AD17">
        <v>42862</v>
      </c>
      <c r="AG17">
        <v>14519</v>
      </c>
    </row>
    <row r="18" spans="1:33">
      <c r="A18">
        <v>1997</v>
      </c>
      <c r="B18">
        <v>10686.473334151244</v>
      </c>
      <c r="C18">
        <v>110581.8</v>
      </c>
      <c r="D18">
        <v>110009</v>
      </c>
      <c r="E18">
        <v>10903.21</v>
      </c>
      <c r="F18">
        <v>12413.07</v>
      </c>
      <c r="G18">
        <v>962220.81</v>
      </c>
      <c r="H18">
        <v>965609.02</v>
      </c>
      <c r="I18">
        <v>7.9184600000000005</v>
      </c>
      <c r="J18">
        <v>12829.556</v>
      </c>
      <c r="K18">
        <v>35924800</v>
      </c>
      <c r="L18">
        <v>6375078720168.3457</v>
      </c>
      <c r="M18">
        <v>962220814000</v>
      </c>
      <c r="N18">
        <v>965609019000</v>
      </c>
      <c r="O18">
        <v>1248246277578.7886</v>
      </c>
      <c r="P18">
        <v>3519971720970.8364</v>
      </c>
      <c r="Q18">
        <v>827810464095.34875</v>
      </c>
      <c r="R18">
        <v>1149526192875.53</v>
      </c>
      <c r="S18">
        <v>419418751035.66925</v>
      </c>
      <c r="V18">
        <v>1982</v>
      </c>
      <c r="W18">
        <v>2249000000</v>
      </c>
      <c r="X18">
        <v>-33000000</v>
      </c>
      <c r="Y18">
        <v>9769500000</v>
      </c>
      <c r="Z18">
        <v>0.18249519348635701</v>
      </c>
      <c r="AC18">
        <v>1907</v>
      </c>
      <c r="AD18">
        <v>45377</v>
      </c>
      <c r="AG18">
        <v>14676</v>
      </c>
    </row>
    <row r="19" spans="1:33">
      <c r="A19">
        <v>1998</v>
      </c>
      <c r="B19">
        <v>11030.446002627983</v>
      </c>
      <c r="C19">
        <v>117737.7</v>
      </c>
      <c r="D19">
        <v>125538.3</v>
      </c>
      <c r="E19">
        <v>11324.25</v>
      </c>
      <c r="F19">
        <v>12842.73</v>
      </c>
      <c r="G19">
        <v>1180389.25</v>
      </c>
      <c r="H19">
        <v>1262759.54</v>
      </c>
      <c r="I19">
        <v>9.1360417500000004</v>
      </c>
      <c r="J19">
        <v>12656.284141</v>
      </c>
      <c r="K19">
        <v>36871690</v>
      </c>
      <c r="L19">
        <v>6687873596586.2939</v>
      </c>
      <c r="M19">
        <v>1181185978000</v>
      </c>
      <c r="N19">
        <v>1262759536000</v>
      </c>
      <c r="O19">
        <v>1454951169935.2837</v>
      </c>
      <c r="P19">
        <v>4266721287702.0327</v>
      </c>
      <c r="Q19">
        <v>846665478313.203</v>
      </c>
      <c r="R19">
        <v>1267710197072.2825</v>
      </c>
      <c r="S19">
        <v>449839228692.49231</v>
      </c>
      <c r="V19">
        <v>1983</v>
      </c>
      <c r="W19">
        <v>3137000000</v>
      </c>
      <c r="X19">
        <v>577000000</v>
      </c>
      <c r="Y19">
        <v>17882250000</v>
      </c>
      <c r="Z19">
        <v>0.346022398577012</v>
      </c>
      <c r="AC19">
        <v>1908</v>
      </c>
      <c r="AD19">
        <v>45308</v>
      </c>
      <c r="AG19">
        <v>14836</v>
      </c>
    </row>
    <row r="20" spans="1:33">
      <c r="A20">
        <v>1999</v>
      </c>
      <c r="B20">
        <v>11281.857708365869</v>
      </c>
      <c r="C20">
        <v>136560.1</v>
      </c>
      <c r="D20">
        <v>142151.20000000001</v>
      </c>
      <c r="E20">
        <v>11493.64</v>
      </c>
      <c r="F20">
        <v>14294.94</v>
      </c>
      <c r="G20">
        <v>1414075.33</v>
      </c>
      <c r="H20">
        <v>1488559.32</v>
      </c>
      <c r="I20">
        <v>9.5603975000000005</v>
      </c>
      <c r="J20">
        <v>13728.229794000001</v>
      </c>
      <c r="K20">
        <v>37279860</v>
      </c>
      <c r="L20">
        <v>6946912024570.6846</v>
      </c>
      <c r="M20">
        <v>1414075324750</v>
      </c>
      <c r="N20">
        <v>1488559319000</v>
      </c>
      <c r="O20">
        <v>1659690803592.658</v>
      </c>
      <c r="P20">
        <v>4452634342174.3291</v>
      </c>
      <c r="Q20">
        <v>886541045709.68298</v>
      </c>
      <c r="R20">
        <v>1365433613199.9077</v>
      </c>
      <c r="S20">
        <v>390870332760.1391</v>
      </c>
      <c r="V20">
        <v>1984</v>
      </c>
      <c r="W20">
        <v>5287000000</v>
      </c>
      <c r="X20">
        <v>496000000</v>
      </c>
      <c r="Y20">
        <v>29402000000</v>
      </c>
      <c r="Z20">
        <v>0.550146699138503</v>
      </c>
      <c r="AC20">
        <v>1909</v>
      </c>
      <c r="AD20">
        <v>46639</v>
      </c>
      <c r="AG20">
        <v>14997</v>
      </c>
    </row>
    <row r="21" spans="1:33">
      <c r="A21">
        <v>2000</v>
      </c>
      <c r="B21">
        <v>11852.71958891002</v>
      </c>
      <c r="C21">
        <v>166395.9</v>
      </c>
      <c r="D21">
        <v>174761.2</v>
      </c>
      <c r="E21">
        <v>13437.09</v>
      </c>
      <c r="F21">
        <v>17056.66</v>
      </c>
      <c r="G21">
        <v>1700947.68</v>
      </c>
      <c r="H21">
        <v>1810581.36</v>
      </c>
      <c r="I21">
        <v>9.4555583333333342</v>
      </c>
      <c r="J21">
        <v>18098.1826</v>
      </c>
      <c r="K21">
        <v>38044500</v>
      </c>
      <c r="L21">
        <v>7405546069326.0957</v>
      </c>
      <c r="M21">
        <v>1700947681750</v>
      </c>
      <c r="N21">
        <v>1810581356750</v>
      </c>
      <c r="O21">
        <v>2016134509954.9819</v>
      </c>
      <c r="P21">
        <v>4783162700239.0596</v>
      </c>
      <c r="Q21">
        <v>907619325828.80835</v>
      </c>
      <c r="R21">
        <v>1520514908139.3</v>
      </c>
      <c r="S21">
        <v>446465604705.61182</v>
      </c>
      <c r="V21">
        <v>1985</v>
      </c>
      <c r="W21">
        <v>9048300000</v>
      </c>
      <c r="X21">
        <v>762000000</v>
      </c>
      <c r="Y21">
        <v>47167500000</v>
      </c>
      <c r="Z21">
        <v>0.86353515062272601</v>
      </c>
      <c r="AC21">
        <v>1910</v>
      </c>
      <c r="AD21">
        <v>47054</v>
      </c>
      <c r="AE21">
        <v>8422962</v>
      </c>
      <c r="AF21" s="1">
        <v>15160369</v>
      </c>
      <c r="AG21">
        <v>15000</v>
      </c>
    </row>
    <row r="22" spans="1:33">
      <c r="A22">
        <v>2001</v>
      </c>
      <c r="B22">
        <v>11674.118574746894</v>
      </c>
      <c r="C22">
        <v>159035.1</v>
      </c>
      <c r="D22">
        <v>168661</v>
      </c>
      <c r="E22">
        <v>12404.9</v>
      </c>
      <c r="F22">
        <v>16929.18</v>
      </c>
      <c r="G22">
        <v>1601667.65</v>
      </c>
      <c r="H22">
        <v>1730394.19</v>
      </c>
      <c r="I22">
        <v>9.3423416666666661</v>
      </c>
      <c r="J22">
        <v>29774.17</v>
      </c>
      <c r="K22">
        <v>38065750</v>
      </c>
      <c r="L22">
        <v>7393920532547.5059</v>
      </c>
      <c r="M22">
        <v>1601667652000</v>
      </c>
      <c r="N22">
        <v>1730394185000</v>
      </c>
      <c r="O22">
        <v>1983237442686.0923</v>
      </c>
      <c r="P22">
        <v>4875057648715.6719</v>
      </c>
      <c r="Q22">
        <v>889641793089.82764</v>
      </c>
      <c r="R22">
        <v>1434792953853.5774</v>
      </c>
      <c r="S22">
        <v>469456822093.43396</v>
      </c>
      <c r="V22">
        <v>1986</v>
      </c>
      <c r="W22">
        <v>15414711000</v>
      </c>
      <c r="X22">
        <v>-1139000000</v>
      </c>
      <c r="Y22">
        <v>78787000000</v>
      </c>
      <c r="Z22">
        <v>1.48883228173322</v>
      </c>
      <c r="AC22">
        <v>1911</v>
      </c>
      <c r="AG22">
        <v>14990</v>
      </c>
    </row>
    <row r="23" spans="1:33">
      <c r="A23">
        <v>2002</v>
      </c>
      <c r="B23">
        <v>11621.007147833388</v>
      </c>
      <c r="C23">
        <v>161277.9</v>
      </c>
      <c r="D23">
        <v>168912.8</v>
      </c>
      <c r="E23">
        <v>12459.69</v>
      </c>
      <c r="F23">
        <v>17457.419999999998</v>
      </c>
      <c r="G23">
        <v>1681098.06</v>
      </c>
      <c r="H23">
        <v>1794948.33</v>
      </c>
      <c r="I23">
        <v>9.6559583333333325</v>
      </c>
      <c r="J23">
        <v>23636.2435</v>
      </c>
      <c r="K23">
        <v>38939660</v>
      </c>
      <c r="L23">
        <v>7455044933370.0977</v>
      </c>
      <c r="M23">
        <v>1681098055000</v>
      </c>
      <c r="N23">
        <v>1794948324750</v>
      </c>
      <c r="O23">
        <v>2012248834847.7051</v>
      </c>
      <c r="P23">
        <v>4941160873402.8154</v>
      </c>
      <c r="Q23">
        <v>886706696053.30615</v>
      </c>
      <c r="R23">
        <v>1425632959595.1658</v>
      </c>
      <c r="S23">
        <v>456841515607.6676</v>
      </c>
      <c r="V23">
        <v>1987</v>
      </c>
      <c r="W23">
        <v>35667000000</v>
      </c>
      <c r="X23">
        <v>1416000000</v>
      </c>
      <c r="Y23">
        <v>193161500000</v>
      </c>
      <c r="Z23">
        <v>3.5878312910659802</v>
      </c>
      <c r="AC23">
        <v>1912</v>
      </c>
      <c r="AG23">
        <v>14980</v>
      </c>
    </row>
    <row r="24" spans="1:33">
      <c r="A24">
        <v>2003</v>
      </c>
      <c r="B24">
        <v>11634.284738655713</v>
      </c>
      <c r="C24">
        <v>164986.1</v>
      </c>
      <c r="D24">
        <v>170777.9</v>
      </c>
      <c r="E24">
        <v>12313.31</v>
      </c>
      <c r="F24">
        <v>17929.240000000002</v>
      </c>
      <c r="G24">
        <v>1915765.55</v>
      </c>
      <c r="H24">
        <v>2026188.29</v>
      </c>
      <c r="I24">
        <v>10.789019166666668</v>
      </c>
      <c r="J24">
        <v>16578.612499999999</v>
      </c>
      <c r="K24">
        <v>39221540</v>
      </c>
      <c r="L24">
        <v>7555802000000</v>
      </c>
      <c r="M24">
        <v>1915766000000</v>
      </c>
      <c r="N24">
        <v>2026188000000</v>
      </c>
      <c r="O24">
        <v>2026188000000</v>
      </c>
      <c r="P24">
        <v>5042755000000</v>
      </c>
      <c r="Q24">
        <v>893844000000</v>
      </c>
      <c r="R24">
        <v>1430894000000</v>
      </c>
      <c r="S24">
        <v>298732000000</v>
      </c>
      <c r="V24">
        <v>1988</v>
      </c>
      <c r="W24">
        <v>77109763000</v>
      </c>
      <c r="X24">
        <v>16812300000</v>
      </c>
      <c r="Y24">
        <v>416305236000</v>
      </c>
      <c r="Z24">
        <v>7.6344639308951603</v>
      </c>
      <c r="AC24">
        <v>1913</v>
      </c>
      <c r="AG24">
        <v>14970</v>
      </c>
    </row>
    <row r="25" spans="1:33">
      <c r="A25">
        <v>2004</v>
      </c>
      <c r="B25">
        <v>11959.303854110782</v>
      </c>
      <c r="C25">
        <v>188294.1</v>
      </c>
      <c r="D25">
        <v>197137.4</v>
      </c>
      <c r="E25">
        <v>13609.56</v>
      </c>
      <c r="F25">
        <v>19470.84</v>
      </c>
      <c r="G25">
        <v>2280539.9389999998</v>
      </c>
      <c r="H25">
        <v>2433163.7420000001</v>
      </c>
      <c r="I25">
        <v>11.285966666666667</v>
      </c>
      <c r="J25">
        <v>23810.511999999999</v>
      </c>
      <c r="K25">
        <v>40561010</v>
      </c>
      <c r="L25">
        <v>7862071850000</v>
      </c>
      <c r="M25">
        <v>2281359000000</v>
      </c>
      <c r="N25">
        <v>2432995000000</v>
      </c>
      <c r="O25">
        <v>2243836000000</v>
      </c>
      <c r="P25">
        <v>5326017000000</v>
      </c>
      <c r="Q25">
        <v>869102000000</v>
      </c>
      <c r="R25">
        <v>1545504000000</v>
      </c>
      <c r="S25">
        <v>226047000000</v>
      </c>
      <c r="V25">
        <v>1989</v>
      </c>
      <c r="W25">
        <v>94669751000</v>
      </c>
      <c r="X25">
        <v>31254122000</v>
      </c>
      <c r="Y25">
        <v>548857974000</v>
      </c>
      <c r="Z25">
        <v>9.6597535745594794</v>
      </c>
      <c r="AC25">
        <v>1914</v>
      </c>
      <c r="AG25">
        <v>14960</v>
      </c>
    </row>
    <row r="26" spans="1:33">
      <c r="A26">
        <v>2005</v>
      </c>
      <c r="B26">
        <v>12191.063819347144</v>
      </c>
      <c r="C26">
        <v>214632.9</v>
      </c>
      <c r="D26">
        <v>222295.4</v>
      </c>
      <c r="E26">
        <v>15666.39</v>
      </c>
      <c r="F26">
        <v>20981.81</v>
      </c>
      <c r="G26">
        <v>2507495.9640000002</v>
      </c>
      <c r="H26">
        <v>2641503.86</v>
      </c>
      <c r="I26">
        <v>10.897891666666666</v>
      </c>
      <c r="J26">
        <v>22351.480200000002</v>
      </c>
      <c r="K26">
        <v>40791810</v>
      </c>
      <c r="L26">
        <v>8114085225000</v>
      </c>
      <c r="M26">
        <v>2507353000000</v>
      </c>
      <c r="N26">
        <v>2641655000000</v>
      </c>
      <c r="O26">
        <v>2434000000000</v>
      </c>
      <c r="P26">
        <v>5580845000000</v>
      </c>
      <c r="Q26">
        <v>899448000000</v>
      </c>
      <c r="R26">
        <v>1645212000000</v>
      </c>
      <c r="S26">
        <v>138628000000</v>
      </c>
      <c r="V26">
        <v>1990</v>
      </c>
      <c r="W26">
        <v>132113394000</v>
      </c>
      <c r="X26">
        <v>38879426000</v>
      </c>
      <c r="Y26">
        <v>738897516000</v>
      </c>
      <c r="Z26">
        <v>12.377089859651599</v>
      </c>
      <c r="AC26">
        <v>1915</v>
      </c>
      <c r="AG26">
        <v>14950</v>
      </c>
    </row>
    <row r="27" spans="1:33">
      <c r="A27">
        <v>2006</v>
      </c>
      <c r="B27">
        <v>12658.26226819954</v>
      </c>
      <c r="C27">
        <v>250319</v>
      </c>
      <c r="D27">
        <v>256631.3</v>
      </c>
      <c r="E27">
        <v>15827.24</v>
      </c>
      <c r="F27">
        <v>22269.01</v>
      </c>
      <c r="G27">
        <v>2902894.6940000001</v>
      </c>
      <c r="H27">
        <v>3032383.2</v>
      </c>
      <c r="I27">
        <v>10.899241666666667</v>
      </c>
      <c r="J27">
        <v>19946.344300000001</v>
      </c>
      <c r="K27">
        <v>42197780</v>
      </c>
      <c r="L27">
        <v>8531972949999.999</v>
      </c>
      <c r="M27">
        <v>2902867800000</v>
      </c>
      <c r="N27">
        <v>3032336675000</v>
      </c>
      <c r="O27">
        <v>2739974550000</v>
      </c>
      <c r="P27">
        <v>5891773425000</v>
      </c>
      <c r="Q27">
        <v>907816300000</v>
      </c>
      <c r="R27">
        <v>1824921075000</v>
      </c>
      <c r="S27">
        <v>99661175000</v>
      </c>
      <c r="V27">
        <v>1991</v>
      </c>
      <c r="W27">
        <v>177043823000</v>
      </c>
      <c r="X27">
        <v>44379033000</v>
      </c>
      <c r="Y27">
        <v>949147624000</v>
      </c>
      <c r="Z27">
        <v>15.254839925827699</v>
      </c>
      <c r="AC27">
        <v>1916</v>
      </c>
      <c r="AG27">
        <v>14940</v>
      </c>
    </row>
    <row r="28" spans="1:33">
      <c r="A28">
        <v>2007</v>
      </c>
      <c r="B28">
        <v>12905.144381175502</v>
      </c>
      <c r="C28">
        <v>272293</v>
      </c>
      <c r="D28">
        <v>282604.40000000002</v>
      </c>
      <c r="E28">
        <v>17149.29</v>
      </c>
      <c r="F28">
        <v>23512.38</v>
      </c>
      <c r="G28">
        <v>3162515.4989999998</v>
      </c>
      <c r="H28">
        <v>3341507.727</v>
      </c>
      <c r="I28">
        <v>10.928191666666667</v>
      </c>
      <c r="J28">
        <v>27440.1872</v>
      </c>
      <c r="K28">
        <v>42906660</v>
      </c>
      <c r="L28">
        <v>8810136325000</v>
      </c>
      <c r="M28">
        <v>3161636375000</v>
      </c>
      <c r="N28">
        <v>3340548850000</v>
      </c>
      <c r="O28">
        <v>2933975125000</v>
      </c>
      <c r="P28">
        <v>6126875200000</v>
      </c>
      <c r="Q28">
        <v>936158375000</v>
      </c>
      <c r="R28">
        <v>1951626100000</v>
      </c>
      <c r="S28">
        <v>42572875000</v>
      </c>
      <c r="V28">
        <v>1992</v>
      </c>
      <c r="W28">
        <v>220545498000</v>
      </c>
      <c r="X28">
        <v>41563215000</v>
      </c>
      <c r="Y28">
        <v>1125334287000</v>
      </c>
      <c r="Z28">
        <v>17.453220050218</v>
      </c>
      <c r="AC28">
        <v>1917</v>
      </c>
      <c r="AG28">
        <v>14930</v>
      </c>
    </row>
    <row r="29" spans="1:33">
      <c r="A29">
        <v>2008</v>
      </c>
      <c r="B29">
        <v>12892.776932120991</v>
      </c>
      <c r="C29">
        <v>291886.3</v>
      </c>
      <c r="D29">
        <v>309501.3</v>
      </c>
      <c r="E29">
        <v>17575.38</v>
      </c>
      <c r="F29">
        <v>24719.89</v>
      </c>
      <c r="G29">
        <v>3417792.6579999998</v>
      </c>
      <c r="H29">
        <v>3693310.622</v>
      </c>
      <c r="I29">
        <v>11.129716666666665</v>
      </c>
      <c r="J29">
        <v>27140</v>
      </c>
      <c r="K29">
        <v>43866700</v>
      </c>
      <c r="L29">
        <v>8915030200000</v>
      </c>
      <c r="M29">
        <v>3416586075000</v>
      </c>
      <c r="N29">
        <v>3688578525000</v>
      </c>
      <c r="O29">
        <v>3016306300000</v>
      </c>
      <c r="P29">
        <v>6238747500000</v>
      </c>
      <c r="Q29">
        <v>945806075000</v>
      </c>
      <c r="R29">
        <v>2066015700000</v>
      </c>
      <c r="S29">
        <v>-6446575000.000001</v>
      </c>
      <c r="V29">
        <v>1993</v>
      </c>
      <c r="W29">
        <v>233179391000</v>
      </c>
      <c r="X29">
        <v>30597448000</v>
      </c>
      <c r="Y29">
        <v>1256195971000</v>
      </c>
      <c r="Z29">
        <v>19.1100553103877</v>
      </c>
      <c r="AC29">
        <v>1918</v>
      </c>
      <c r="AG29">
        <v>14920</v>
      </c>
    </row>
    <row r="30" spans="1:33">
      <c r="A30">
        <v>2009</v>
      </c>
      <c r="B30">
        <v>11972.957200808976</v>
      </c>
      <c r="C30">
        <v>229975</v>
      </c>
      <c r="D30">
        <v>234900.6</v>
      </c>
      <c r="E30">
        <v>14729.93</v>
      </c>
      <c r="F30">
        <v>23218.65</v>
      </c>
      <c r="G30">
        <v>3297662.4350000001</v>
      </c>
      <c r="H30">
        <v>3472249.307</v>
      </c>
      <c r="I30">
        <v>13.513475</v>
      </c>
      <c r="J30">
        <v>16119</v>
      </c>
      <c r="K30">
        <v>43344280</v>
      </c>
      <c r="L30">
        <v>8384234574999.999</v>
      </c>
      <c r="M30">
        <v>3295515025000.0005</v>
      </c>
      <c r="N30">
        <v>3470817524999.9995</v>
      </c>
      <c r="O30">
        <v>2455990250000</v>
      </c>
      <c r="P30">
        <v>5789231175000</v>
      </c>
      <c r="Q30">
        <v>976193350000.00012</v>
      </c>
      <c r="R30">
        <v>1815900450000.0002</v>
      </c>
      <c r="S30">
        <v>-65247600000</v>
      </c>
      <c r="V30">
        <v>1994</v>
      </c>
      <c r="W30">
        <v>274861324000.00003</v>
      </c>
      <c r="X30">
        <v>33537689000</v>
      </c>
      <c r="Y30">
        <v>1420159456000</v>
      </c>
      <c r="Z30">
        <v>20.6908060450227</v>
      </c>
      <c r="AC30">
        <v>1919</v>
      </c>
      <c r="AG30">
        <v>14910</v>
      </c>
    </row>
    <row r="31" spans="1:33">
      <c r="A31">
        <v>2010</v>
      </c>
      <c r="B31">
        <v>12480.53577266436</v>
      </c>
      <c r="C31">
        <v>298859.8</v>
      </c>
      <c r="D31">
        <v>301744.2</v>
      </c>
      <c r="E31">
        <v>15167.49</v>
      </c>
      <c r="F31">
        <v>25317.73</v>
      </c>
      <c r="G31">
        <v>3965429.162</v>
      </c>
      <c r="H31">
        <v>4123708.1430000002</v>
      </c>
      <c r="I31">
        <v>12.636008333333301</v>
      </c>
      <c r="J31">
        <v>20709</v>
      </c>
      <c r="K31">
        <v>43833020</v>
      </c>
      <c r="L31">
        <v>8848081899999.998</v>
      </c>
      <c r="M31">
        <v>3963215199999.9995</v>
      </c>
      <c r="N31">
        <v>4124959024999.9995</v>
      </c>
      <c r="O31">
        <v>2958869500000</v>
      </c>
      <c r="P31">
        <v>6079308925000.001</v>
      </c>
      <c r="Q31">
        <v>999717174999.99988</v>
      </c>
      <c r="R31">
        <v>1929377275000</v>
      </c>
      <c r="S31">
        <v>-28971050000</v>
      </c>
      <c r="V31">
        <v>1995</v>
      </c>
      <c r="W31">
        <v>296708203000</v>
      </c>
      <c r="X31">
        <v>67390948999.999992</v>
      </c>
      <c r="Y31">
        <v>1837019067000</v>
      </c>
      <c r="Z31">
        <v>28.5232057669994</v>
      </c>
      <c r="AC31">
        <v>1920</v>
      </c>
      <c r="AG31">
        <v>14900</v>
      </c>
    </row>
    <row r="32" spans="1:33">
      <c r="A32">
        <v>2011</v>
      </c>
      <c r="B32">
        <v>12813.794451153624</v>
      </c>
      <c r="C32">
        <v>349945.7</v>
      </c>
      <c r="D32">
        <v>351116.5</v>
      </c>
      <c r="E32">
        <v>15297.7</v>
      </c>
      <c r="F32">
        <v>29527.29</v>
      </c>
      <c r="G32">
        <v>4544368.7110000001</v>
      </c>
      <c r="H32">
        <v>4725897.8039999995</v>
      </c>
      <c r="I32">
        <v>12.423325</v>
      </c>
      <c r="J32">
        <v>19554</v>
      </c>
      <c r="K32">
        <v>44805190</v>
      </c>
      <c r="L32">
        <v>9194096200000</v>
      </c>
      <c r="M32">
        <v>4541960066789.5303</v>
      </c>
      <c r="N32">
        <v>4733098065396.126</v>
      </c>
      <c r="O32">
        <v>3157656475000.0005</v>
      </c>
      <c r="P32">
        <v>6352151925000</v>
      </c>
      <c r="Q32">
        <v>1005820350000.0001</v>
      </c>
      <c r="R32">
        <v>2100308150000</v>
      </c>
      <c r="S32">
        <v>-124339925000</v>
      </c>
      <c r="V32">
        <v>1996</v>
      </c>
      <c r="W32">
        <v>451080747000</v>
      </c>
      <c r="X32">
        <v>132477277000</v>
      </c>
      <c r="Y32">
        <v>2525575029000</v>
      </c>
      <c r="Z32">
        <v>37.292541119771798</v>
      </c>
      <c r="AC32">
        <v>1921</v>
      </c>
      <c r="AD32">
        <v>50658</v>
      </c>
      <c r="AE32">
        <v>8314552</v>
      </c>
      <c r="AF32" s="1">
        <v>14334780</v>
      </c>
      <c r="AG32">
        <v>14895</v>
      </c>
    </row>
    <row r="33" spans="1:33">
      <c r="A33">
        <v>2012</v>
      </c>
      <c r="B33" s="3">
        <f>B32/B31*B32</f>
        <v>13155.951893991745</v>
      </c>
      <c r="C33">
        <v>371586.5</v>
      </c>
      <c r="D33">
        <v>371027.7</v>
      </c>
      <c r="E33">
        <v>16018.16</v>
      </c>
      <c r="F33">
        <v>29357.66</v>
      </c>
      <c r="G33">
        <v>5099905.2819999997</v>
      </c>
      <c r="H33">
        <v>5269040.3190000001</v>
      </c>
      <c r="I33">
        <v>13.169458333333299</v>
      </c>
      <c r="J33" s="3">
        <f>J32/J31*J32</f>
        <v>18463.417644502391</v>
      </c>
      <c r="K33">
        <v>46207450</v>
      </c>
      <c r="L33" s="3">
        <f>L32/L31*L32</f>
        <v>9553641782503.6699</v>
      </c>
      <c r="M33" s="3">
        <f t="shared" ref="M33:S33" si="0">M32/M31*M32</f>
        <v>5205218542841.3672</v>
      </c>
      <c r="N33" s="3">
        <f t="shared" si="0"/>
        <v>5430894503650.6289</v>
      </c>
      <c r="O33" s="3">
        <f t="shared" si="0"/>
        <v>3369798639010.4155</v>
      </c>
      <c r="P33" s="3">
        <f t="shared" si="0"/>
        <v>6637240281103.3662</v>
      </c>
      <c r="Q33" s="3">
        <f t="shared" si="0"/>
        <v>1011960784282.9377</v>
      </c>
      <c r="R33" s="3">
        <f t="shared" si="0"/>
        <v>2286382441690.3755</v>
      </c>
      <c r="S33" s="3">
        <f t="shared" si="0"/>
        <v>-533650556296.91107</v>
      </c>
      <c r="V33">
        <v>1997</v>
      </c>
      <c r="W33">
        <v>619493700000</v>
      </c>
      <c r="X33">
        <v>201463080000</v>
      </c>
      <c r="Y33">
        <v>3174275220000</v>
      </c>
      <c r="Z33">
        <v>43.898432755552797</v>
      </c>
      <c r="AC33">
        <v>1922</v>
      </c>
      <c r="AD33">
        <v>51839</v>
      </c>
      <c r="AG33">
        <v>15129</v>
      </c>
    </row>
    <row r="34" spans="1:33">
      <c r="V34">
        <v>1998</v>
      </c>
      <c r="W34">
        <v>804001610000</v>
      </c>
      <c r="X34">
        <v>131412359999.99998</v>
      </c>
      <c r="Y34">
        <v>3846349880000</v>
      </c>
      <c r="Z34">
        <v>50.645201294747402</v>
      </c>
      <c r="AC34">
        <v>1923</v>
      </c>
      <c r="AD34">
        <v>53620</v>
      </c>
      <c r="AG34">
        <v>15367</v>
      </c>
    </row>
    <row r="35" spans="1:33">
      <c r="V35">
        <v>1999</v>
      </c>
      <c r="W35">
        <v>973801690000</v>
      </c>
      <c r="X35">
        <v>104809940000</v>
      </c>
      <c r="Y35">
        <v>4594724240000</v>
      </c>
      <c r="Z35">
        <v>58.308543290888402</v>
      </c>
      <c r="AC35">
        <v>1924</v>
      </c>
      <c r="AD35">
        <v>52753</v>
      </c>
      <c r="AG35">
        <v>15609</v>
      </c>
    </row>
    <row r="36" spans="1:33">
      <c r="V36">
        <v>2000</v>
      </c>
      <c r="W36">
        <v>1174301330000</v>
      </c>
      <c r="X36">
        <v>131871190000</v>
      </c>
      <c r="Y36">
        <v>5491708400000</v>
      </c>
      <c r="Z36">
        <v>65.382237083460296</v>
      </c>
      <c r="AC36">
        <v>1925</v>
      </c>
      <c r="AD36">
        <v>56024</v>
      </c>
      <c r="AG36">
        <v>15854</v>
      </c>
    </row>
    <row r="37" spans="1:33">
      <c r="V37">
        <v>2001</v>
      </c>
      <c r="W37">
        <v>1161952750000</v>
      </c>
      <c r="X37">
        <v>48206950000</v>
      </c>
      <c r="Y37">
        <v>5809688190000</v>
      </c>
      <c r="Z37">
        <v>69.190698775561302</v>
      </c>
      <c r="AC37">
        <v>1926</v>
      </c>
      <c r="AD37">
        <v>59385</v>
      </c>
      <c r="AG37">
        <v>16103</v>
      </c>
    </row>
    <row r="38" spans="1:33">
      <c r="V38">
        <v>2002</v>
      </c>
      <c r="W38">
        <v>1205941600000</v>
      </c>
      <c r="X38">
        <v>84666650000</v>
      </c>
      <c r="Y38">
        <v>6263136640000</v>
      </c>
      <c r="Z38">
        <v>74.019667130367907</v>
      </c>
      <c r="AC38">
        <v>1927</v>
      </c>
      <c r="AD38">
        <v>56773</v>
      </c>
      <c r="AG38">
        <v>16356</v>
      </c>
    </row>
    <row r="39" spans="1:33">
      <c r="V39">
        <v>2003</v>
      </c>
      <c r="W39">
        <v>1430894120000</v>
      </c>
      <c r="X39">
        <v>298732440000</v>
      </c>
      <c r="Y39">
        <v>7555803380000</v>
      </c>
      <c r="Z39">
        <v>88.072360550602596</v>
      </c>
      <c r="AC39">
        <v>1928</v>
      </c>
      <c r="AD39">
        <v>57125</v>
      </c>
      <c r="AG39">
        <v>16613</v>
      </c>
    </row>
    <row r="40" spans="1:33">
      <c r="V40">
        <v>2004</v>
      </c>
      <c r="W40">
        <v>1688919410000</v>
      </c>
      <c r="X40">
        <v>430340463000</v>
      </c>
      <c r="Y40">
        <v>8561305470000</v>
      </c>
      <c r="Z40">
        <v>95.890417937839899</v>
      </c>
      <c r="AC40">
        <v>1929</v>
      </c>
      <c r="AD40">
        <v>54915</v>
      </c>
      <c r="AG40">
        <v>16875</v>
      </c>
    </row>
    <row r="41" spans="1:33">
      <c r="V41">
        <v>2005</v>
      </c>
      <c r="W41">
        <v>1868318560000</v>
      </c>
      <c r="X41">
        <v>356346781000</v>
      </c>
      <c r="Y41">
        <v>9220649020000</v>
      </c>
      <c r="Z41">
        <v>100</v>
      </c>
      <c r="AC41">
        <v>1930</v>
      </c>
      <c r="AD41">
        <v>51473</v>
      </c>
      <c r="AG41">
        <v>17175</v>
      </c>
    </row>
    <row r="42" spans="1:33">
      <c r="V42">
        <v>2006</v>
      </c>
      <c r="W42">
        <v>2168978392000</v>
      </c>
      <c r="X42">
        <v>513159480000</v>
      </c>
      <c r="Y42">
        <v>10344064612000</v>
      </c>
      <c r="Z42">
        <v>106.78184355339801</v>
      </c>
      <c r="AC42">
        <v>1931</v>
      </c>
      <c r="AD42">
        <v>53179</v>
      </c>
      <c r="AE42">
        <v>9571034</v>
      </c>
      <c r="AF42" s="1">
        <v>16552722</v>
      </c>
      <c r="AG42">
        <v>17480</v>
      </c>
    </row>
    <row r="43" spans="1:33">
      <c r="V43">
        <v>2007</v>
      </c>
      <c r="W43">
        <v>2392886783000</v>
      </c>
      <c r="X43">
        <v>578931381000</v>
      </c>
      <c r="Y43">
        <v>11290751651000</v>
      </c>
      <c r="Z43">
        <v>112.761812718103</v>
      </c>
      <c r="AC43">
        <v>1932</v>
      </c>
      <c r="AD43">
        <v>45247</v>
      </c>
      <c r="AG43">
        <v>17790</v>
      </c>
    </row>
    <row r="44" spans="1:33">
      <c r="V44">
        <v>2008</v>
      </c>
      <c r="W44">
        <v>2688854770000</v>
      </c>
      <c r="X44">
        <v>562659003000</v>
      </c>
      <c r="Y44">
        <v>12153435887000</v>
      </c>
      <c r="Z44">
        <v>119.917186552253</v>
      </c>
      <c r="AC44">
        <v>1933</v>
      </c>
      <c r="AD44">
        <v>50359</v>
      </c>
      <c r="AG44">
        <v>18115</v>
      </c>
    </row>
    <row r="45" spans="1:33">
      <c r="V45">
        <v>2009</v>
      </c>
      <c r="W45">
        <v>2539280369000</v>
      </c>
      <c r="X45">
        <v>252377205000</v>
      </c>
      <c r="Y45">
        <v>11893247357000</v>
      </c>
      <c r="Z45">
        <v>124.83694952683</v>
      </c>
      <c r="AC45">
        <v>1934</v>
      </c>
      <c r="AD45">
        <v>53757</v>
      </c>
      <c r="AG45">
        <v>18445</v>
      </c>
    </row>
    <row r="46" spans="1:33">
      <c r="V46">
        <v>2010</v>
      </c>
      <c r="W46">
        <v>2583797264000</v>
      </c>
      <c r="X46">
        <v>499069229000</v>
      </c>
      <c r="Y46">
        <v>13029103169000</v>
      </c>
      <c r="Z46">
        <v>129.846842046711</v>
      </c>
      <c r="AC46">
        <v>1935</v>
      </c>
      <c r="AD46">
        <v>57752</v>
      </c>
      <c r="AG46">
        <v>18781</v>
      </c>
    </row>
    <row r="47" spans="1:33">
      <c r="V47">
        <v>2011</v>
      </c>
      <c r="W47">
        <v>2880820601000</v>
      </c>
      <c r="X47">
        <v>684832837000</v>
      </c>
      <c r="Y47">
        <v>14351493902000</v>
      </c>
      <c r="Z47">
        <v>137.633545057145</v>
      </c>
      <c r="AC47">
        <v>1936</v>
      </c>
      <c r="AD47">
        <v>62361</v>
      </c>
      <c r="AG47">
        <v>19040</v>
      </c>
    </row>
    <row r="48" spans="1:33">
      <c r="V48">
        <v>2012</v>
      </c>
      <c r="W48">
        <v>3210338050000</v>
      </c>
      <c r="X48">
        <v>621607877000</v>
      </c>
      <c r="Y48">
        <v>15503425876000</v>
      </c>
      <c r="Z48">
        <v>143.275334584013</v>
      </c>
      <c r="AC48">
        <v>1937</v>
      </c>
      <c r="AD48">
        <v>64425</v>
      </c>
      <c r="AG48">
        <v>19370</v>
      </c>
    </row>
    <row r="49" spans="29:33">
      <c r="AC49">
        <v>1938</v>
      </c>
      <c r="AD49">
        <v>65469</v>
      </c>
      <c r="AG49">
        <v>19705</v>
      </c>
    </row>
    <row r="50" spans="29:33">
      <c r="AC50">
        <v>1939</v>
      </c>
      <c r="AD50">
        <v>68989</v>
      </c>
      <c r="AG50">
        <v>20047</v>
      </c>
    </row>
    <row r="51" spans="29:33">
      <c r="AC51">
        <v>1940</v>
      </c>
      <c r="AD51">
        <v>69941</v>
      </c>
      <c r="AE51">
        <v>10966375</v>
      </c>
      <c r="AF51" s="1">
        <v>19653552</v>
      </c>
      <c r="AG51">
        <v>20393</v>
      </c>
    </row>
    <row r="52" spans="29:33">
      <c r="AC52">
        <v>1941</v>
      </c>
      <c r="AD52">
        <v>76753</v>
      </c>
      <c r="AG52">
        <v>20955</v>
      </c>
    </row>
    <row r="53" spans="29:33">
      <c r="AC53">
        <v>1942</v>
      </c>
      <c r="AD53">
        <v>81059</v>
      </c>
      <c r="AG53">
        <v>21532</v>
      </c>
    </row>
    <row r="54" spans="29:33">
      <c r="AC54">
        <v>1943</v>
      </c>
      <c r="AD54">
        <v>84061</v>
      </c>
      <c r="AG54">
        <v>22125</v>
      </c>
    </row>
    <row r="55" spans="29:33">
      <c r="AC55">
        <v>1944</v>
      </c>
      <c r="AD55">
        <v>90923</v>
      </c>
      <c r="AG55">
        <v>22734</v>
      </c>
    </row>
    <row r="56" spans="29:33">
      <c r="AC56">
        <v>1945</v>
      </c>
      <c r="AD56">
        <v>93779</v>
      </c>
      <c r="AG56">
        <v>23724</v>
      </c>
    </row>
    <row r="57" spans="29:33">
      <c r="AC57">
        <v>1946</v>
      </c>
      <c r="AD57">
        <v>99942</v>
      </c>
      <c r="AG57">
        <v>24413</v>
      </c>
    </row>
    <row r="58" spans="29:33">
      <c r="AC58">
        <v>1947</v>
      </c>
      <c r="AD58">
        <v>103384</v>
      </c>
      <c r="AG58">
        <v>25122</v>
      </c>
    </row>
    <row r="59" spans="29:33">
      <c r="AC59">
        <v>1948</v>
      </c>
      <c r="AD59">
        <v>107644</v>
      </c>
      <c r="AG59">
        <v>25852</v>
      </c>
    </row>
    <row r="60" spans="29:33">
      <c r="AC60">
        <v>1949</v>
      </c>
      <c r="AD60">
        <v>113544</v>
      </c>
      <c r="AG60">
        <v>26603</v>
      </c>
    </row>
    <row r="61" spans="29:33">
      <c r="AC61">
        <v>1950</v>
      </c>
      <c r="AD61">
        <v>124779</v>
      </c>
      <c r="AE61">
        <v>14123595</v>
      </c>
      <c r="AF61" s="1">
        <v>25791017</v>
      </c>
      <c r="AG61">
        <v>28485.18</v>
      </c>
    </row>
    <row r="62" spans="29:33">
      <c r="AC62">
        <v>1951</v>
      </c>
      <c r="AD62">
        <v>134429</v>
      </c>
      <c r="AG62">
        <v>29296.235000000001</v>
      </c>
    </row>
    <row r="63" spans="29:33">
      <c r="AC63">
        <v>1952</v>
      </c>
      <c r="AD63">
        <v>139775</v>
      </c>
      <c r="AG63">
        <v>30144.316999999999</v>
      </c>
    </row>
    <row r="64" spans="29:33">
      <c r="AC64">
        <v>1953</v>
      </c>
      <c r="AD64">
        <v>140158</v>
      </c>
      <c r="AG64">
        <v>31031.278999999999</v>
      </c>
    </row>
    <row r="65" spans="29:35">
      <c r="AC65">
        <v>1954</v>
      </c>
      <c r="AD65">
        <v>154168</v>
      </c>
      <c r="AG65">
        <v>31959.113000000001</v>
      </c>
    </row>
    <row r="66" spans="29:35">
      <c r="AC66">
        <v>1955</v>
      </c>
      <c r="AD66">
        <v>167270</v>
      </c>
      <c r="AG66">
        <v>32929.913999999997</v>
      </c>
    </row>
    <row r="67" spans="29:35">
      <c r="AC67">
        <v>1956</v>
      </c>
      <c r="AD67">
        <v>178706</v>
      </c>
      <c r="AG67">
        <v>33945.885999999999</v>
      </c>
    </row>
    <row r="68" spans="29:35">
      <c r="AC68">
        <v>1957</v>
      </c>
      <c r="AD68">
        <v>192243</v>
      </c>
      <c r="AG68">
        <v>35015.548000000003</v>
      </c>
    </row>
    <row r="69" spans="29:35">
      <c r="AC69">
        <v>1958</v>
      </c>
      <c r="AD69">
        <v>202467</v>
      </c>
      <c r="AG69">
        <v>36141.955000000002</v>
      </c>
    </row>
    <row r="70" spans="29:35">
      <c r="AC70">
        <v>1959</v>
      </c>
      <c r="AD70">
        <v>208523</v>
      </c>
      <c r="AG70">
        <v>37328.466</v>
      </c>
    </row>
    <row r="71" spans="29:35">
      <c r="AC71">
        <v>1960</v>
      </c>
      <c r="AD71">
        <v>225448</v>
      </c>
      <c r="AE71">
        <v>18162444</v>
      </c>
      <c r="AF71" s="1">
        <v>34923129</v>
      </c>
      <c r="AG71">
        <v>38578.504999999997</v>
      </c>
      <c r="AH71">
        <v>51.090940330326063</v>
      </c>
      <c r="AI71">
        <v>38418829</v>
      </c>
    </row>
    <row r="72" spans="29:35">
      <c r="AC72">
        <v>1961</v>
      </c>
      <c r="AD72">
        <v>236562</v>
      </c>
      <c r="AH72">
        <v>50.784031417702458</v>
      </c>
      <c r="AI72">
        <v>39684127</v>
      </c>
    </row>
    <row r="73" spans="29:35">
      <c r="AC73">
        <v>1962</v>
      </c>
      <c r="AD73">
        <v>247615</v>
      </c>
      <c r="AH73">
        <v>50.463342798976527</v>
      </c>
      <c r="AI73">
        <v>40966751</v>
      </c>
    </row>
    <row r="74" spans="29:35">
      <c r="AC74">
        <v>1963</v>
      </c>
      <c r="AD74">
        <v>267396</v>
      </c>
      <c r="AH74">
        <v>50.155838821432233</v>
      </c>
      <c r="AI74">
        <v>42264182</v>
      </c>
    </row>
    <row r="75" spans="29:35">
      <c r="AC75">
        <v>1964</v>
      </c>
      <c r="AD75">
        <v>298662</v>
      </c>
      <c r="AH75">
        <v>49.894505273588862</v>
      </c>
      <c r="AI75">
        <v>43574687</v>
      </c>
    </row>
    <row r="76" spans="29:35">
      <c r="AC76">
        <v>1965</v>
      </c>
      <c r="AD76">
        <v>318030</v>
      </c>
      <c r="AH76">
        <v>49.699880374436262</v>
      </c>
      <c r="AI76">
        <v>44898430</v>
      </c>
    </row>
    <row r="77" spans="29:35">
      <c r="AC77">
        <v>1966</v>
      </c>
      <c r="AD77">
        <v>340074</v>
      </c>
      <c r="AH77">
        <v>49.577687356391877</v>
      </c>
      <c r="AI77">
        <v>46229966</v>
      </c>
    </row>
    <row r="78" spans="29:35">
      <c r="AC78">
        <v>1967</v>
      </c>
      <c r="AD78">
        <v>361397</v>
      </c>
      <c r="AH78">
        <v>49.518340583925848</v>
      </c>
      <c r="AI78">
        <v>47572205</v>
      </c>
    </row>
    <row r="79" spans="29:35">
      <c r="AC79">
        <v>1968</v>
      </c>
      <c r="AD79">
        <v>390799</v>
      </c>
      <c r="AH79">
        <v>49.507879897870723</v>
      </c>
      <c r="AI79">
        <v>48943844</v>
      </c>
    </row>
    <row r="80" spans="29:35">
      <c r="AC80">
        <v>1969</v>
      </c>
      <c r="AD80">
        <v>415512</v>
      </c>
      <c r="AH80">
        <v>49.527515849084054</v>
      </c>
      <c r="AI80">
        <v>50370262</v>
      </c>
    </row>
    <row r="81" spans="29:35">
      <c r="AC81">
        <v>1970</v>
      </c>
      <c r="AD81">
        <v>444271</v>
      </c>
      <c r="AH81">
        <v>49.565575991594883</v>
      </c>
      <c r="AI81">
        <v>51868335</v>
      </c>
    </row>
    <row r="82" spans="29:35">
      <c r="AC82">
        <v>1971</v>
      </c>
      <c r="AH82">
        <v>49.619112866527871</v>
      </c>
      <c r="AI82">
        <v>53441943</v>
      </c>
    </row>
    <row r="83" spans="29:35">
      <c r="AC83">
        <v>1972</v>
      </c>
      <c r="AH83">
        <v>49.69461631191767</v>
      </c>
      <c r="AI83">
        <v>55081201</v>
      </c>
    </row>
    <row r="84" spans="29:35">
      <c r="AC84">
        <v>1973</v>
      </c>
      <c r="AH84">
        <v>49.801210548424685</v>
      </c>
      <c r="AI84">
        <v>56771626</v>
      </c>
    </row>
    <row r="85" spans="29:35">
      <c r="AC85">
        <v>1974</v>
      </c>
      <c r="AH85">
        <v>49.950802772277861</v>
      </c>
      <c r="AI85">
        <v>58492118</v>
      </c>
    </row>
    <row r="86" spans="29:35">
      <c r="AC86">
        <v>1975</v>
      </c>
      <c r="AH86">
        <v>50.150296554061015</v>
      </c>
      <c r="AI86">
        <v>60224601</v>
      </c>
    </row>
    <row r="87" spans="29:35">
      <c r="AC87">
        <v>1976</v>
      </c>
      <c r="AH87">
        <v>50.400427733970922</v>
      </c>
      <c r="AI87">
        <v>61969362</v>
      </c>
    </row>
    <row r="88" spans="29:35">
      <c r="AC88">
        <v>1977</v>
      </c>
      <c r="AH88">
        <v>50.695618497096575</v>
      </c>
      <c r="AI88">
        <v>63723359</v>
      </c>
    </row>
    <row r="89" spans="29:35">
      <c r="AC89">
        <v>1978</v>
      </c>
      <c r="AH89">
        <v>51.029063324454391</v>
      </c>
      <c r="AI89">
        <v>65461471</v>
      </c>
    </row>
    <row r="90" spans="29:35">
      <c r="AC90">
        <v>1979</v>
      </c>
      <c r="AH90">
        <v>51.392641000668426</v>
      </c>
      <c r="AI90">
        <v>67152555</v>
      </c>
    </row>
    <row r="91" spans="29:35">
      <c r="AC91">
        <v>1980</v>
      </c>
      <c r="AH91">
        <v>51.781594128254227</v>
      </c>
      <c r="AI91">
        <v>68776411</v>
      </c>
    </row>
    <row r="92" spans="29:35">
      <c r="AC92">
        <v>1981</v>
      </c>
      <c r="AH92">
        <v>52.19049952651077</v>
      </c>
      <c r="AI92">
        <v>70318386</v>
      </c>
    </row>
    <row r="93" spans="29:35">
      <c r="AC93">
        <v>1982</v>
      </c>
      <c r="AH93">
        <v>52.62130377204867</v>
      </c>
      <c r="AI93">
        <v>71788766</v>
      </c>
    </row>
    <row r="94" spans="29:35">
      <c r="AC94">
        <v>1983</v>
      </c>
      <c r="AH94">
        <v>53.084060524093033</v>
      </c>
      <c r="AI94">
        <v>73223336</v>
      </c>
    </row>
    <row r="95" spans="29:35">
      <c r="AC95">
        <v>1984</v>
      </c>
      <c r="AH95">
        <v>53.590855290491</v>
      </c>
      <c r="AI95">
        <v>74673296</v>
      </c>
    </row>
    <row r="96" spans="29:35">
      <c r="AC96">
        <v>1985</v>
      </c>
      <c r="AH96">
        <v>54.145372649985056</v>
      </c>
      <c r="AI96">
        <v>76175154</v>
      </c>
    </row>
    <row r="97" spans="29:35">
      <c r="AC97">
        <v>1986</v>
      </c>
      <c r="AH97">
        <v>54.74895445282543</v>
      </c>
      <c r="AI97">
        <v>77741110</v>
      </c>
    </row>
    <row r="98" spans="29:35">
      <c r="AC98">
        <v>1987</v>
      </c>
      <c r="AH98">
        <v>55.38773655542586</v>
      </c>
      <c r="AI98">
        <v>79358780</v>
      </c>
    </row>
    <row r="99" spans="29:35">
      <c r="AC99">
        <v>1988</v>
      </c>
      <c r="AH99">
        <v>56.032478719225246</v>
      </c>
      <c r="AI99">
        <v>81010093</v>
      </c>
    </row>
    <row r="100" spans="29:35">
      <c r="AC100">
        <v>1989</v>
      </c>
      <c r="AH100">
        <v>56.647998474834893</v>
      </c>
      <c r="AI100">
        <v>82666457</v>
      </c>
    </row>
    <row r="101" spans="29:35">
      <c r="AC101">
        <v>1990</v>
      </c>
      <c r="AH101">
        <v>57.212132686832774</v>
      </c>
      <c r="AI101">
        <v>84306602</v>
      </c>
    </row>
    <row r="102" spans="29:35">
      <c r="AC102">
        <v>1991</v>
      </c>
      <c r="AH102">
        <v>57.716345851979867</v>
      </c>
      <c r="AI102">
        <v>85923799</v>
      </c>
    </row>
    <row r="103" spans="29:35">
      <c r="AC103">
        <v>1992</v>
      </c>
      <c r="AH103">
        <v>58.170007636935459</v>
      </c>
      <c r="AI103">
        <v>87523328</v>
      </c>
    </row>
    <row r="104" spans="29:35">
      <c r="AC104">
        <v>1993</v>
      </c>
      <c r="AH104">
        <v>58.591376503537184</v>
      </c>
      <c r="AI104">
        <v>89109703</v>
      </c>
    </row>
    <row r="105" spans="29:35">
      <c r="AC105">
        <v>1994</v>
      </c>
      <c r="AH105">
        <v>59.005676077242711</v>
      </c>
      <c r="AI105">
        <v>90691331</v>
      </c>
    </row>
    <row r="106" spans="29:35">
      <c r="AC106">
        <v>1995</v>
      </c>
      <c r="AH106">
        <v>59.429104035905553</v>
      </c>
      <c r="AI106">
        <v>92272749</v>
      </c>
    </row>
    <row r="107" spans="29:35">
      <c r="AC107">
        <v>1996</v>
      </c>
      <c r="AH107">
        <v>59.866578550925652</v>
      </c>
      <c r="AI107">
        <v>93858373</v>
      </c>
    </row>
    <row r="108" spans="29:35">
      <c r="AC108">
        <v>1997</v>
      </c>
      <c r="AH108">
        <v>60.309593705855768</v>
      </c>
      <c r="AI108">
        <v>95441345</v>
      </c>
    </row>
    <row r="109" spans="29:35">
      <c r="AC109">
        <v>1998</v>
      </c>
      <c r="AH109">
        <v>60.745024313174802</v>
      </c>
      <c r="AI109">
        <v>97001933</v>
      </c>
    </row>
    <row r="110" spans="29:35">
      <c r="AC110">
        <v>1999</v>
      </c>
      <c r="AH110">
        <v>61.155293633247375</v>
      </c>
      <c r="AI110">
        <v>98513690</v>
      </c>
    </row>
    <row r="111" spans="29:35">
      <c r="AC111">
        <v>2000</v>
      </c>
      <c r="AH111">
        <v>61.529839747048186</v>
      </c>
      <c r="AI111">
        <v>99959594</v>
      </c>
    </row>
    <row r="112" spans="29:35">
      <c r="AC112">
        <v>2001</v>
      </c>
      <c r="AH112">
        <v>61.865860778628004</v>
      </c>
      <c r="AI112">
        <v>101329543</v>
      </c>
    </row>
    <row r="113" spans="29:35">
      <c r="AC113">
        <v>2002</v>
      </c>
      <c r="AH113">
        <v>62.171015465845514</v>
      </c>
      <c r="AI113">
        <v>102634153</v>
      </c>
    </row>
    <row r="114" spans="29:35">
      <c r="AC114">
        <v>2003</v>
      </c>
      <c r="AH114">
        <v>62.45778196302345</v>
      </c>
      <c r="AI114">
        <v>103902569</v>
      </c>
    </row>
    <row r="115" spans="29:35">
      <c r="AC115">
        <v>2004</v>
      </c>
      <c r="AH115">
        <v>62.742529272182367</v>
      </c>
      <c r="AI115">
        <v>105175967</v>
      </c>
    </row>
    <row r="116" spans="29:35">
      <c r="AC116">
        <v>2005</v>
      </c>
      <c r="AH116">
        <v>63.035908847581325</v>
      </c>
      <c r="AI116">
        <v>106483757</v>
      </c>
    </row>
    <row r="117" spans="29:35">
      <c r="AC117">
        <v>2006</v>
      </c>
      <c r="AH117">
        <v>63.340298216748373</v>
      </c>
      <c r="AI117">
        <v>107835259</v>
      </c>
    </row>
    <row r="118" spans="29:35">
      <c r="AC118">
        <v>2007</v>
      </c>
      <c r="AH118">
        <v>63.650688836128879</v>
      </c>
      <c r="AI118">
        <v>109220753</v>
      </c>
    </row>
    <row r="119" spans="29:35">
      <c r="AC119">
        <v>2008</v>
      </c>
      <c r="AH119">
        <v>63.961031233550337</v>
      </c>
      <c r="AI119">
        <v>110627158</v>
      </c>
    </row>
    <row r="120" spans="29:35">
      <c r="AC120">
        <v>2009</v>
      </c>
      <c r="AH120">
        <v>64.262855471212319</v>
      </c>
      <c r="AI120">
        <v>112033369</v>
      </c>
    </row>
    <row r="121" spans="29:35">
      <c r="AC121">
        <v>2010</v>
      </c>
      <c r="AH121">
        <v>64.550254059036163</v>
      </c>
      <c r="AI121">
        <v>113423047</v>
      </c>
    </row>
    <row r="122" spans="29:35">
      <c r="AC122">
        <v>2011</v>
      </c>
      <c r="AH122">
        <v>64.822020775386065</v>
      </c>
      <c r="AI122">
        <v>114793341</v>
      </c>
    </row>
    <row r="123" spans="29:35">
      <c r="AC123">
        <v>2012</v>
      </c>
      <c r="AH123" s="3">
        <f>AH122/AH121*AH122</f>
        <v>65.094931672331256</v>
      </c>
      <c r="AI123" s="3">
        <f>AI122/AI121*AI122</f>
        <v>116180189.88629605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7"/>
  <sheetViews>
    <sheetView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S11" sqref="S11"/>
    </sheetView>
  </sheetViews>
  <sheetFormatPr defaultRowHeight="15"/>
  <cols>
    <col min="2" max="2" width="17.85546875" bestFit="1" customWidth="1"/>
    <col min="3" max="6" width="17.85546875" customWidth="1"/>
    <col min="7" max="7" width="22" bestFit="1" customWidth="1"/>
    <col min="8" max="8" width="22" customWidth="1"/>
    <col min="9" max="9" width="30.42578125" bestFit="1" customWidth="1"/>
    <col min="10" max="10" width="12" bestFit="1" customWidth="1"/>
    <col min="11" max="11" width="14.7109375" bestFit="1" customWidth="1"/>
    <col min="12" max="12" width="22" bestFit="1" customWidth="1"/>
    <col min="13" max="13" width="12" bestFit="1" customWidth="1"/>
    <col min="14" max="14" width="14.5703125" bestFit="1" customWidth="1"/>
    <col min="15" max="15" width="16.28515625" bestFit="1" customWidth="1"/>
    <col min="16" max="16" width="22" bestFit="1" customWidth="1"/>
    <col min="17" max="17" width="14.5703125" bestFit="1" customWidth="1"/>
    <col min="21" max="22" width="21.7109375" bestFit="1" customWidth="1"/>
    <col min="23" max="23" width="12" bestFit="1" customWidth="1"/>
    <col min="24" max="24" width="21.7109375" bestFit="1" customWidth="1"/>
    <col min="27" max="27" width="29.140625" bestFit="1" customWidth="1"/>
    <col min="28" max="28" width="18.5703125" bestFit="1" customWidth="1"/>
    <col min="29" max="29" width="11" bestFit="1" customWidth="1"/>
  </cols>
  <sheetData>
    <row r="1" spans="1:31"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  <c r="L1" t="s">
        <v>68</v>
      </c>
      <c r="M1" t="s">
        <v>113</v>
      </c>
      <c r="N1" t="s">
        <v>114</v>
      </c>
      <c r="O1" t="s">
        <v>115</v>
      </c>
      <c r="P1" t="s">
        <v>116</v>
      </c>
      <c r="Q1" t="s">
        <v>117</v>
      </c>
      <c r="U1" t="s">
        <v>148</v>
      </c>
      <c r="V1" t="s">
        <v>149</v>
      </c>
      <c r="W1" t="s">
        <v>150</v>
      </c>
      <c r="X1" t="s">
        <v>151</v>
      </c>
      <c r="AA1" t="s">
        <v>152</v>
      </c>
      <c r="AB1" t="s">
        <v>158</v>
      </c>
    </row>
    <row r="2" spans="1:31">
      <c r="B2" t="s">
        <v>118</v>
      </c>
      <c r="C2" t="s">
        <v>119</v>
      </c>
      <c r="D2" t="s">
        <v>120</v>
      </c>
      <c r="E2" t="s">
        <v>121</v>
      </c>
      <c r="F2" t="s">
        <v>121</v>
      </c>
      <c r="G2" t="s">
        <v>122</v>
      </c>
      <c r="H2" s="2" t="s">
        <v>144</v>
      </c>
      <c r="I2" t="s">
        <v>145</v>
      </c>
      <c r="J2" t="s">
        <v>110</v>
      </c>
      <c r="K2" t="s">
        <v>159</v>
      </c>
      <c r="L2" t="s">
        <v>160</v>
      </c>
      <c r="M2" t="s">
        <v>111</v>
      </c>
      <c r="N2" t="s">
        <v>110</v>
      </c>
      <c r="O2" t="s">
        <v>159</v>
      </c>
      <c r="P2" t="s">
        <v>160</v>
      </c>
      <c r="Q2" t="s">
        <v>111</v>
      </c>
      <c r="U2" t="s">
        <v>120</v>
      </c>
      <c r="V2" t="s">
        <v>108</v>
      </c>
      <c r="W2" t="s">
        <v>109</v>
      </c>
      <c r="X2" t="s">
        <v>157</v>
      </c>
      <c r="AA2" t="s">
        <v>135</v>
      </c>
      <c r="AB2" t="s">
        <v>136</v>
      </c>
    </row>
    <row r="3" spans="1:31">
      <c r="A3" t="s">
        <v>12</v>
      </c>
      <c r="B3" t="s">
        <v>14</v>
      </c>
      <c r="C3" t="s">
        <v>14</v>
      </c>
      <c r="D3" t="s">
        <v>14</v>
      </c>
      <c r="E3" t="s">
        <v>14</v>
      </c>
      <c r="F3" t="s">
        <v>14</v>
      </c>
      <c r="G3" t="s">
        <v>14</v>
      </c>
      <c r="H3" s="2" t="s">
        <v>14</v>
      </c>
      <c r="I3" t="s">
        <v>14</v>
      </c>
      <c r="J3" t="s">
        <v>14</v>
      </c>
      <c r="K3" t="s">
        <v>14</v>
      </c>
      <c r="L3" t="s">
        <v>14</v>
      </c>
      <c r="M3" t="s">
        <v>14</v>
      </c>
      <c r="N3" t="s">
        <v>14</v>
      </c>
      <c r="O3" t="s">
        <v>14</v>
      </c>
      <c r="P3" t="s">
        <v>14</v>
      </c>
      <c r="Q3" t="s">
        <v>14</v>
      </c>
      <c r="U3" t="s">
        <v>14</v>
      </c>
      <c r="V3" t="s">
        <v>14</v>
      </c>
      <c r="W3" t="s">
        <v>14</v>
      </c>
      <c r="X3" t="s">
        <v>14</v>
      </c>
      <c r="AA3" t="s">
        <v>14</v>
      </c>
      <c r="AB3" t="s">
        <v>14</v>
      </c>
    </row>
    <row r="4" spans="1:31">
      <c r="A4" t="s">
        <v>13</v>
      </c>
      <c r="D4" t="s">
        <v>34</v>
      </c>
      <c r="E4" t="s">
        <v>34</v>
      </c>
      <c r="F4" t="s">
        <v>112</v>
      </c>
      <c r="G4" t="s">
        <v>164</v>
      </c>
      <c r="H4" s="2"/>
      <c r="N4" t="s">
        <v>112</v>
      </c>
      <c r="O4" t="s">
        <v>112</v>
      </c>
      <c r="P4" t="s">
        <v>112</v>
      </c>
      <c r="Q4" t="s">
        <v>112</v>
      </c>
      <c r="U4" t="s">
        <v>132</v>
      </c>
      <c r="V4" t="s">
        <v>132</v>
      </c>
      <c r="X4" t="s">
        <v>132</v>
      </c>
      <c r="AB4" t="s">
        <v>129</v>
      </c>
    </row>
    <row r="5" spans="1:31">
      <c r="A5">
        <v>1985</v>
      </c>
      <c r="B5">
        <f ca="1">1000000*'Original Mexico'!J6/('Original Mexico'!Y21/'Original Mexico'!I6)</f>
        <v>1.0802575347425012E-2</v>
      </c>
      <c r="C5">
        <f ca="1">('Original Mexico'!G6+'Original Mexico'!H6)*1000000/'Original Mexico'!Y21</f>
        <v>0.25869507605872688</v>
      </c>
      <c r="D5">
        <f ca="1">('Original Mexico'!Y21/('Original Mexico'!Z21/100))</f>
        <v>5462140130136.6631</v>
      </c>
      <c r="E5">
        <f ca="1">D5/('Original Mexico'!AI96*'Original Mexico'!AH96/100)</f>
        <v>132430.53994261954</v>
      </c>
      <c r="F5">
        <f ca="1">E5/E$5*100</f>
        <v>100</v>
      </c>
      <c r="G5">
        <f ca="1">'Original Mexico'!B6/('Original Mexico'!AH96/100)</f>
        <v>18792.678495816319</v>
      </c>
      <c r="H5">
        <f ca="1">'Original Mexico'!P6+'Original Mexico'!Q6+'Original Mexico'!R6+'Original Mexico'!S6+('Original Mexico'!M6-'Original Mexico'!N6)/('Original Mexico'!N6/'Original Mexico'!O6)</f>
        <v>4560300280425.0811</v>
      </c>
      <c r="J5">
        <f ca="1">U20/('Original Mexico'!AI96*'Original Mexico'!AH96/100)</f>
        <v>132430.53994261954</v>
      </c>
      <c r="K5">
        <f ca="1">J5/(L5*M5)</f>
        <v>147864.28294957403</v>
      </c>
      <c r="L5">
        <f ca="1">(V20/U20)^(0.3/(1-0.3))</f>
        <v>1.4554788031223489</v>
      </c>
      <c r="M5">
        <f ca="1">'Original Mexico'!K6/('Original Mexico'!AI96*'Original Mexico'!AH96/100)</f>
        <v>0.61534543518281759</v>
      </c>
      <c r="N5">
        <f>J5/J$5*100</f>
        <v>100</v>
      </c>
      <c r="O5">
        <f>K5/K$5*100</f>
        <v>100</v>
      </c>
      <c r="P5">
        <f>L5/L$5*100</f>
        <v>100</v>
      </c>
      <c r="Q5">
        <f>M5/M$5*100</f>
        <v>100</v>
      </c>
      <c r="T5" t="s">
        <v>69</v>
      </c>
      <c r="U5">
        <f ca="1">'Original Mexico'!Y6/('Original Mexico'!Z6/100)</f>
        <v>2617345091777.8193</v>
      </c>
      <c r="V5">
        <v>5111586879269.9736</v>
      </c>
      <c r="W5">
        <f ca="1">V5/U5</f>
        <v>1.9529663456789155</v>
      </c>
      <c r="X5">
        <f ca="1">('Original Mexico'!X6+'Original Mexico'!W6)/('Original Mexico'!Z6/100)</f>
        <v>594985042245.23914</v>
      </c>
      <c r="Z5">
        <v>1900</v>
      </c>
      <c r="AA5">
        <v>56.016402480411479</v>
      </c>
      <c r="AB5">
        <v>100</v>
      </c>
    </row>
    <row r="6" spans="1:31">
      <c r="A6">
        <v>1986</v>
      </c>
      <c r="B6">
        <f ca="1">1000000*'Original Mexico'!J7/('Original Mexico'!Y22/'Original Mexico'!I7)</f>
        <v>1.8641169596950637E-2</v>
      </c>
      <c r="C6">
        <f ca="1">('Original Mexico'!G7+'Original Mexico'!H7)*1000000/'Original Mexico'!Y22</f>
        <v>0.30932991483366545</v>
      </c>
      <c r="D6">
        <f ca="1">('Original Mexico'!Y22/('Original Mexico'!Z22/100))</f>
        <v>5291865374404.7197</v>
      </c>
      <c r="E6">
        <f ca="1">D6/('Original Mexico'!AI97*'Original Mexico'!AH97/100)</f>
        <v>124331.79969368866</v>
      </c>
      <c r="F6">
        <f t="shared" ref="F6:F32" si="0">E6/E$5*100</f>
        <v>93.884537318627594</v>
      </c>
      <c r="G6">
        <f ca="1">'Original Mexico'!B7/('Original Mexico'!AH97/100)</f>
        <v>17527.495146128847</v>
      </c>
      <c r="H6">
        <f ca="1">'Original Mexico'!P7+'Original Mexico'!Q7+'Original Mexico'!R7+'Original Mexico'!S7+('Original Mexico'!M7-'Original Mexico'!N7)/('Original Mexico'!N7/'Original Mexico'!O7)</f>
        <v>4170157658240.2759</v>
      </c>
      <c r="J6">
        <f ca="1">U21/('Original Mexico'!AI97*'Original Mexico'!AH97/100)</f>
        <v>124331.79969368866</v>
      </c>
      <c r="K6">
        <f t="shared" ref="K6:K32" si="1">J6/(L6*M6)</f>
        <v>134856.60822560539</v>
      </c>
      <c r="L6">
        <f t="shared" ref="L6:L32" si="2">(V21/U21)^(0.3/(1-0.3))</f>
        <v>1.4982946964423218</v>
      </c>
      <c r="M6">
        <f ca="1">'Original Mexico'!K7/('Original Mexico'!AI97*'Original Mexico'!AH97/100)</f>
        <v>0.61533659681543451</v>
      </c>
      <c r="N6">
        <f t="shared" ref="N6:N32" si="3">J6/J$5*100</f>
        <v>93.884537318627594</v>
      </c>
      <c r="O6">
        <f t="shared" ref="O6:O32" si="4">K6/K$5*100</f>
        <v>91.202963647140791</v>
      </c>
      <c r="P6">
        <f t="shared" ref="P6:P32" si="5">L6/L$5*100</f>
        <v>102.94170504085133</v>
      </c>
      <c r="Q6">
        <f t="shared" ref="Q6:Q32" si="6">M6/M$5*100</f>
        <v>99.998563673852487</v>
      </c>
      <c r="T6" t="s">
        <v>70</v>
      </c>
      <c r="U6">
        <f ca="1">'Original Mexico'!Y7/('Original Mexico'!Z7/100)</f>
        <v>2726327500505.9033</v>
      </c>
      <c r="V6">
        <f ca="1">V5*(1-0.05)+X5</f>
        <v>5450992577551.7139</v>
      </c>
      <c r="W6">
        <f ca="1">V6/U6</f>
        <v>1.9993902333964704</v>
      </c>
      <c r="X6">
        <f ca="1">('Original Mexico'!X7+'Original Mexico'!W7)/('Original Mexico'!Z7/100)</f>
        <v>551829602224.41467</v>
      </c>
      <c r="Z6">
        <v>1901</v>
      </c>
      <c r="AA6">
        <v>55.956489307245306</v>
      </c>
      <c r="AB6">
        <f ca="1">('Original Mexico'!AD12/(AA6*'Original Mexico'!AG12))/('Original Mexico'!AD$11/(AA$5*'Original Mexico'!AG$11))*100</f>
        <v>107.53902869102427</v>
      </c>
    </row>
    <row r="7" spans="1:31">
      <c r="A7">
        <v>1987</v>
      </c>
      <c r="B7">
        <f ca="1">1000000*'Original Mexico'!J8/('Original Mexico'!Y23/'Original Mexico'!I8)</f>
        <v>1.8797525574803981E-2</v>
      </c>
      <c r="C7">
        <f ca="1">('Original Mexico'!G8+'Original Mexico'!H8)*1000000/'Original Mexico'!Y23</f>
        <v>0.3290976721551655</v>
      </c>
      <c r="D7">
        <f ca="1">('Original Mexico'!Y23/('Original Mexico'!Z23/100))</f>
        <v>5383795511260.2246</v>
      </c>
      <c r="E7">
        <f ca="1">D7/('Original Mexico'!AI98*'Original Mexico'!AH98/100)</f>
        <v>122484.16771167918</v>
      </c>
      <c r="F7">
        <f t="shared" si="0"/>
        <v>92.489366701026825</v>
      </c>
      <c r="G7">
        <f ca="1">'Original Mexico'!B8/('Original Mexico'!AH98/100)</f>
        <v>17287.148400870432</v>
      </c>
      <c r="H7">
        <f ca="1">'Original Mexico'!P8+'Original Mexico'!Q8+'Original Mexico'!R8+'Original Mexico'!S8+('Original Mexico'!M8-'Original Mexico'!N8)/('Original Mexico'!N8/'Original Mexico'!O8)</f>
        <v>4298151711201.6938</v>
      </c>
      <c r="J7">
        <f ca="1">U22/('Original Mexico'!AI98*'Original Mexico'!AH98/100)</f>
        <v>122484.16771167918</v>
      </c>
      <c r="K7">
        <f t="shared" si="1"/>
        <v>132364.29916874648</v>
      </c>
      <c r="L7">
        <f t="shared" si="2"/>
        <v>1.5002904968123116</v>
      </c>
      <c r="M7">
        <f ca="1">'Original Mexico'!K8/('Original Mexico'!AI98*'Original Mexico'!AH98/100)</f>
        <v>0.61678489962195915</v>
      </c>
      <c r="N7">
        <f t="shared" si="3"/>
        <v>92.489366701026825</v>
      </c>
      <c r="O7">
        <f t="shared" si="4"/>
        <v>89.51742539061074</v>
      </c>
      <c r="P7">
        <f t="shared" si="5"/>
        <v>103.07882832740889</v>
      </c>
      <c r="Q7">
        <f t="shared" si="6"/>
        <v>100.23392786503955</v>
      </c>
      <c r="T7" t="s">
        <v>71</v>
      </c>
      <c r="U7">
        <f ca="1">'Original Mexico'!Y8/('Original Mexico'!Z8/100)</f>
        <v>2957841482290.4434</v>
      </c>
      <c r="V7">
        <f t="shared" ref="V7:V47" si="7">V6*(1-0.05)+X6</f>
        <v>5730272550898.543</v>
      </c>
      <c r="W7">
        <f t="shared" ref="W7:W47" si="8">V7/U7</f>
        <v>1.9373156354752423</v>
      </c>
      <c r="X7">
        <f ca="1">('Original Mexico'!X8+'Original Mexico'!W8)/('Original Mexico'!Z8/100)</f>
        <v>600786998439.3728</v>
      </c>
      <c r="Z7">
        <v>1902</v>
      </c>
      <c r="AA7">
        <v>55.899267551695054</v>
      </c>
      <c r="AB7">
        <f ca="1">('Original Mexico'!AD13/(AA7*'Original Mexico'!AG13))/('Original Mexico'!AD$11/(AA$5*'Original Mexico'!AG$11))*100</f>
        <v>98.901101892872418</v>
      </c>
    </row>
    <row r="8" spans="1:31">
      <c r="A8">
        <v>1988</v>
      </c>
      <c r="B8">
        <f ca="1">1000000*'Original Mexico'!J9/('Original Mexico'!Y24/'Original Mexico'!I9)</f>
        <v>1.5725320609659591E-2</v>
      </c>
      <c r="C8">
        <f ca="1">('Original Mexico'!G9+'Original Mexico'!H9)*1000000/'Original Mexico'!Y24</f>
        <v>0.3846570404413554</v>
      </c>
      <c r="D8">
        <f ca="1">('Original Mexico'!Y24/('Original Mexico'!Z24/100))</f>
        <v>5452972726942.8223</v>
      </c>
      <c r="E8">
        <f ca="1">D8/('Original Mexico'!AI99*'Original Mexico'!AH99/100)</f>
        <v>120130.79743762332</v>
      </c>
      <c r="F8">
        <f t="shared" si="0"/>
        <v>90.712306609694764</v>
      </c>
      <c r="G8">
        <f ca="1">'Original Mexico'!B9/('Original Mexico'!AH99/100)</f>
        <v>16948.390387483912</v>
      </c>
      <c r="H8">
        <f ca="1">'Original Mexico'!P9+'Original Mexico'!Q9+'Original Mexico'!R9+'Original Mexico'!S9+('Original Mexico'!M9-'Original Mexico'!N9)/('Original Mexico'!N9/'Original Mexico'!O9)</f>
        <v>4392525966307.9282</v>
      </c>
      <c r="J8">
        <f ca="1">U23/('Original Mexico'!AI99*'Original Mexico'!AH99/100)</f>
        <v>120130.79743762332</v>
      </c>
      <c r="K8">
        <f t="shared" si="1"/>
        <v>128881.47969615998</v>
      </c>
      <c r="L8">
        <f t="shared" si="2"/>
        <v>1.507664978698013</v>
      </c>
      <c r="M8">
        <f ca="1">'Original Mexico'!K9/('Original Mexico'!AI99*'Original Mexico'!AH99/100)</f>
        <v>0.61824270356867539</v>
      </c>
      <c r="N8">
        <f t="shared" si="3"/>
        <v>90.712306609694764</v>
      </c>
      <c r="O8">
        <f t="shared" si="4"/>
        <v>87.162009056718773</v>
      </c>
      <c r="P8">
        <f t="shared" si="5"/>
        <v>103.58549883816323</v>
      </c>
      <c r="Q8">
        <f t="shared" si="6"/>
        <v>100.47083608981305</v>
      </c>
      <c r="T8" t="s">
        <v>72</v>
      </c>
      <c r="U8">
        <f ca="1">'Original Mexico'!Y9/('Original Mexico'!Z9/100)</f>
        <v>3206439193010.7271</v>
      </c>
      <c r="V8">
        <f t="shared" si="7"/>
        <v>6044545921792.9883</v>
      </c>
      <c r="W8">
        <f t="shared" si="8"/>
        <v>1.8851272573540947</v>
      </c>
      <c r="X8">
        <f ca="1">('Original Mexico'!X9+'Original Mexico'!W9)/('Original Mexico'!Z9/100)</f>
        <v>685469776823.9751</v>
      </c>
      <c r="Z8">
        <v>1903</v>
      </c>
      <c r="AA8">
        <v>55.846648218363171</v>
      </c>
      <c r="AB8">
        <f ca="1">('Original Mexico'!AD14/(AA8*'Original Mexico'!AG14))/('Original Mexico'!AD$11/(AA$5*'Original Mexico'!AG$11))*100</f>
        <v>108.89878163452893</v>
      </c>
    </row>
    <row r="9" spans="1:31">
      <c r="A9">
        <v>1989</v>
      </c>
      <c r="B9">
        <f ca="1">1000000*'Original Mexico'!J10/('Original Mexico'!Y25/'Original Mexico'!I10)</f>
        <v>1.4241217753994043E-2</v>
      </c>
      <c r="C9">
        <f ca="1">('Original Mexico'!G10+'Original Mexico'!H10)*1000000/'Original Mexico'!Y25</f>
        <v>0.3805867344472616</v>
      </c>
      <c r="D9">
        <f ca="1">('Original Mexico'!Y25/('Original Mexico'!Z25/100))</f>
        <v>5681904509919.4463</v>
      </c>
      <c r="E9">
        <f ca="1">D9/('Original Mexico'!AI100*'Original Mexico'!AH100/100)</f>
        <v>121333.30748287179</v>
      </c>
      <c r="F9">
        <f t="shared" si="0"/>
        <v>91.620337374931765</v>
      </c>
      <c r="G9">
        <f ca="1">'Original Mexico'!B10/('Original Mexico'!AH100/100)</f>
        <v>17118.043893262049</v>
      </c>
      <c r="H9">
        <f ca="1">'Original Mexico'!P10+'Original Mexico'!Q10+'Original Mexico'!R10+'Original Mexico'!S10+('Original Mexico'!M10-'Original Mexico'!N10)/('Original Mexico'!N10/'Original Mexico'!O10)</f>
        <v>4554283227452.9551</v>
      </c>
      <c r="J9">
        <f ca="1">U24/('Original Mexico'!AI100*'Original Mexico'!AH100/100)</f>
        <v>121333.30748287179</v>
      </c>
      <c r="K9">
        <f t="shared" si="1"/>
        <v>129759.46533421277</v>
      </c>
      <c r="L9">
        <f t="shared" si="2"/>
        <v>1.5042963990013354</v>
      </c>
      <c r="M9">
        <f ca="1">'Original Mexico'!K10/('Original Mexico'!AI100*'Original Mexico'!AH100/100)</f>
        <v>0.62159508688734866</v>
      </c>
      <c r="N9">
        <f t="shared" si="3"/>
        <v>91.620337374931765</v>
      </c>
      <c r="O9">
        <f t="shared" si="4"/>
        <v>87.755787094618711</v>
      </c>
      <c r="P9">
        <f t="shared" si="5"/>
        <v>103.35405749463757</v>
      </c>
      <c r="Q9">
        <f t="shared" si="6"/>
        <v>101.01563306513752</v>
      </c>
      <c r="T9" t="s">
        <v>73</v>
      </c>
      <c r="U9">
        <f ca="1">'Original Mexico'!Y10/('Original Mexico'!Z10/100)</f>
        <v>3402607528721.2847</v>
      </c>
      <c r="V9">
        <f t="shared" si="7"/>
        <v>6427788402527.3145</v>
      </c>
      <c r="W9">
        <f t="shared" si="8"/>
        <v>1.88907722923393</v>
      </c>
      <c r="X9">
        <f ca="1">('Original Mexico'!X10+'Original Mexico'!W10)/('Original Mexico'!Z10/100)</f>
        <v>788911782251.03931</v>
      </c>
      <c r="Z9">
        <v>1904</v>
      </c>
      <c r="AA9">
        <v>55.801195125054306</v>
      </c>
      <c r="AB9">
        <f ca="1">('Original Mexico'!AD15/(AA9*'Original Mexico'!AG15))/('Original Mexico'!AD$11/(AA$5*'Original Mexico'!AG$11))*100</f>
        <v>109.70791354385514</v>
      </c>
    </row>
    <row r="10" spans="1:31">
      <c r="A10">
        <v>1990</v>
      </c>
      <c r="B10">
        <f ca="1">1000000*'Original Mexico'!J11/('Original Mexico'!Y26/'Original Mexico'!I11)</f>
        <v>1.0023369742164624E-2</v>
      </c>
      <c r="C10">
        <f ca="1">('Original Mexico'!G11+'Original Mexico'!H11)*1000000/'Original Mexico'!Y26</f>
        <v>0.38306182775149566</v>
      </c>
      <c r="D10">
        <f ca="1">('Original Mexico'!Y26/('Original Mexico'!Z26/100))</f>
        <v>5969880839346.1816</v>
      </c>
      <c r="E10">
        <f ca="1">D10/('Original Mexico'!AI101*'Original Mexico'!AH101/100)</f>
        <v>123770.15649869382</v>
      </c>
      <c r="F10">
        <f t="shared" si="0"/>
        <v>93.460433335333263</v>
      </c>
      <c r="G10">
        <f ca="1">'Original Mexico'!B11/('Original Mexico'!AH101/100)</f>
        <v>17461.841385358737</v>
      </c>
      <c r="H10">
        <f ca="1">'Original Mexico'!P11+'Original Mexico'!Q11+'Original Mexico'!R11+'Original Mexico'!S11+('Original Mexico'!M11-'Original Mexico'!N11)/('Original Mexico'!N11/'Original Mexico'!O11)</f>
        <v>4831267134982.2021</v>
      </c>
      <c r="I10">
        <f ca="1">(H10/'Original Mexico'!L11-1)*100</f>
        <v>-8.2287397683440844</v>
      </c>
      <c r="J10">
        <f ca="1">U25/('Original Mexico'!AI101*'Original Mexico'!AH101/100)</f>
        <v>123770.15649869382</v>
      </c>
      <c r="K10">
        <f t="shared" si="1"/>
        <v>132338.77911660145</v>
      </c>
      <c r="L10">
        <f t="shared" si="2"/>
        <v>1.4967867545175708</v>
      </c>
      <c r="M10">
        <f ca="1">'Original Mexico'!K11/('Original Mexico'!AI101*'Original Mexico'!AH101/100)</f>
        <v>0.6248400881501599</v>
      </c>
      <c r="N10">
        <f t="shared" si="3"/>
        <v>93.460433335333263</v>
      </c>
      <c r="O10">
        <f t="shared" si="4"/>
        <v>89.500166285412391</v>
      </c>
      <c r="P10">
        <f t="shared" si="5"/>
        <v>102.83810051418176</v>
      </c>
      <c r="Q10">
        <f t="shared" si="6"/>
        <v>101.54297934533658</v>
      </c>
      <c r="T10" t="s">
        <v>74</v>
      </c>
      <c r="U10">
        <f ca="1">'Original Mexico'!Y11/('Original Mexico'!Z11/100)</f>
        <v>3593474017520.7437</v>
      </c>
      <c r="V10">
        <f t="shared" si="7"/>
        <v>6895310764651.9873</v>
      </c>
      <c r="W10">
        <f t="shared" si="8"/>
        <v>1.9188425270455385</v>
      </c>
      <c r="X10">
        <f ca="1">('Original Mexico'!X11+'Original Mexico'!W11)/('Original Mexico'!Z11/100)</f>
        <v>851249276398.42358</v>
      </c>
      <c r="Z10">
        <v>1905</v>
      </c>
      <c r="AA10">
        <v>55.766144263802133</v>
      </c>
      <c r="AB10">
        <f ca="1">('Original Mexico'!AD16/(AA10*'Original Mexico'!AG16))/('Original Mexico'!AD$11/(AA$5*'Original Mexico'!AG$11))*100</f>
        <v>119.87698288482243</v>
      </c>
      <c r="AE10" s="4"/>
    </row>
    <row r="11" spans="1:31">
      <c r="A11">
        <v>1991</v>
      </c>
      <c r="B11">
        <f ca="1">1000000*'Original Mexico'!J12/('Original Mexico'!Y27/'Original Mexico'!I12)</f>
        <v>1.5142268752220994E-2</v>
      </c>
      <c r="C11">
        <f ca="1">('Original Mexico'!G12+'Original Mexico'!H12)*1000000/'Original Mexico'!Y27</f>
        <v>0.35637322419299444</v>
      </c>
      <c r="D11">
        <f ca="1">('Original Mexico'!Y27/('Original Mexico'!Z27/100))</f>
        <v>6221944173881.5957</v>
      </c>
      <c r="E11">
        <f ca="1">D11/('Original Mexico'!AI102*'Original Mexico'!AH102/100)</f>
        <v>125462.46397144433</v>
      </c>
      <c r="F11">
        <f t="shared" si="0"/>
        <v>94.738316422938112</v>
      </c>
      <c r="G11">
        <f ca="1">'Original Mexico'!B12/('Original Mexico'!AH102/100)</f>
        <v>17700.596883284885</v>
      </c>
      <c r="H11">
        <f ca="1">'Original Mexico'!P12+'Original Mexico'!Q12+'Original Mexico'!R12+'Original Mexico'!S12+('Original Mexico'!M12-'Original Mexico'!N12)/('Original Mexico'!N12/'Original Mexico'!O12)</f>
        <v>5042942249474.5645</v>
      </c>
      <c r="I11">
        <f ca="1">(H11/'Original Mexico'!L12-1)*100</f>
        <v>-8.0886402588738253</v>
      </c>
      <c r="J11">
        <f ca="1">U26/('Original Mexico'!AI102*'Original Mexico'!AH102/100)</f>
        <v>125462.46397144433</v>
      </c>
      <c r="K11">
        <f t="shared" si="1"/>
        <v>133520.45515400736</v>
      </c>
      <c r="L11">
        <f t="shared" si="2"/>
        <v>1.4956027665236731</v>
      </c>
      <c r="M11">
        <f ca="1">'Original Mexico'!K12/('Original Mexico'!AI102*'Original Mexico'!AH102/100)</f>
        <v>0.62827495609832973</v>
      </c>
      <c r="N11">
        <f t="shared" si="3"/>
        <v>94.738316422938112</v>
      </c>
      <c r="O11">
        <f t="shared" si="4"/>
        <v>90.299328878186003</v>
      </c>
      <c r="P11">
        <f t="shared" si="5"/>
        <v>102.75675353809679</v>
      </c>
      <c r="Q11">
        <f t="shared" si="6"/>
        <v>102.10118092639637</v>
      </c>
      <c r="T11" t="s">
        <v>75</v>
      </c>
      <c r="U11">
        <f ca="1">'Original Mexico'!Y12/('Original Mexico'!Z12/100)</f>
        <v>3745460295638.8442</v>
      </c>
      <c r="V11">
        <f t="shared" si="7"/>
        <v>7401794502817.8115</v>
      </c>
      <c r="W11">
        <f t="shared" si="8"/>
        <v>1.9762042362153314</v>
      </c>
      <c r="X11">
        <f ca="1">('Original Mexico'!X12+'Original Mexico'!W12)/('Original Mexico'!Z12/100)</f>
        <v>834874300763.84448</v>
      </c>
      <c r="Z11">
        <v>1906</v>
      </c>
      <c r="AA11">
        <v>55.745351499497943</v>
      </c>
      <c r="AB11">
        <f ca="1">('Original Mexico'!AD17/(AA11*'Original Mexico'!AG17))/('Original Mexico'!AD$11/(AA$5*'Original Mexico'!AG$11))*100</f>
        <v>117.2923027699363</v>
      </c>
      <c r="AE11" s="4"/>
    </row>
    <row r="12" spans="1:31">
      <c r="A12">
        <v>1992</v>
      </c>
      <c r="B12">
        <f ca="1">1000000*'Original Mexico'!J13/('Original Mexico'!Y28/'Original Mexico'!I13)</f>
        <v>1.2081091335101506E-2</v>
      </c>
      <c r="C12">
        <f ca="1">('Original Mexico'!G13+'Original Mexico'!H13)*1000000/'Original Mexico'!Y28</f>
        <v>0.35509333059181902</v>
      </c>
      <c r="D12">
        <f ca="1">('Original Mexico'!Y28/('Original Mexico'!Z28/100))</f>
        <v>6447717290918.7266</v>
      </c>
      <c r="E12">
        <f ca="1">D12/('Original Mexico'!AI103*'Original Mexico'!AH103/100)</f>
        <v>126643.54045128818</v>
      </c>
      <c r="F12">
        <f t="shared" si="0"/>
        <v>95.630162427912182</v>
      </c>
      <c r="G12">
        <f ca="1">'Original Mexico'!B13/('Original Mexico'!AH103/100)</f>
        <v>17867.226477751567</v>
      </c>
      <c r="H12">
        <f ca="1">'Original Mexico'!P13+'Original Mexico'!Q13+'Original Mexico'!R13+'Original Mexico'!S13+('Original Mexico'!M13-'Original Mexico'!N13)/('Original Mexico'!N13/'Original Mexico'!O13)</f>
        <v>5291584444888.8232</v>
      </c>
      <c r="I12">
        <f ca="1">(H12/'Original Mexico'!L13-1)*100</f>
        <v>-6.9339995187650221</v>
      </c>
      <c r="J12">
        <f ca="1">U27/('Original Mexico'!AI103*'Original Mexico'!AH103/100)</f>
        <v>126643.54045128818</v>
      </c>
      <c r="K12">
        <f t="shared" si="1"/>
        <v>134906.71030165639</v>
      </c>
      <c r="L12">
        <f t="shared" si="2"/>
        <v>1.4986363510615754</v>
      </c>
      <c r="M12">
        <f ca="1">'Original Mexico'!K13/('Original Mexico'!AI103*'Original Mexico'!AH103/100)</f>
        <v>0.62640213365270014</v>
      </c>
      <c r="N12">
        <f t="shared" si="3"/>
        <v>95.630162427912182</v>
      </c>
      <c r="O12">
        <f t="shared" si="4"/>
        <v>91.236847472938038</v>
      </c>
      <c r="P12">
        <f t="shared" si="5"/>
        <v>102.96517873339297</v>
      </c>
      <c r="Q12">
        <f t="shared" si="6"/>
        <v>101.79682790148554</v>
      </c>
      <c r="T12" t="s">
        <v>76</v>
      </c>
      <c r="U12">
        <f ca="1">'Original Mexico'!Y13/('Original Mexico'!Z13/100)</f>
        <v>3874471903808.8501</v>
      </c>
      <c r="V12">
        <f t="shared" si="7"/>
        <v>7866579078440.7656</v>
      </c>
      <c r="W12">
        <f t="shared" si="8"/>
        <v>2.030361627014877</v>
      </c>
      <c r="X12">
        <f ca="1">('Original Mexico'!X13+'Original Mexico'!W13)/('Original Mexico'!Z13/100)</f>
        <v>884971033455.28479</v>
      </c>
      <c r="Z12">
        <v>1907</v>
      </c>
      <c r="AA12">
        <v>55.743136246197786</v>
      </c>
      <c r="AB12">
        <f ca="1">('Original Mexico'!AD18/(AA12*'Original Mexico'!AG18))/('Original Mexico'!AD$11/(AA$5*'Original Mexico'!AG$11))*100</f>
        <v>122.85112043856539</v>
      </c>
      <c r="AE12" s="4"/>
    </row>
    <row r="13" spans="1:31">
      <c r="A13">
        <v>1993</v>
      </c>
      <c r="B13">
        <f ca="1">1000000*'Original Mexico'!J14/('Original Mexico'!Y29/'Original Mexico'!I14)</f>
        <v>1.0885102211717993E-2</v>
      </c>
      <c r="C13">
        <f ca="1">('Original Mexico'!G14+'Original Mexico'!H14)*1000000/'Original Mexico'!Y29</f>
        <v>0.3442129834692807</v>
      </c>
      <c r="D13">
        <f ca="1">('Original Mexico'!Y29/('Original Mexico'!Z29/100))</f>
        <v>6573481607440.2803</v>
      </c>
      <c r="E13">
        <f ca="1">D13/('Original Mexico'!AI104*'Original Mexico'!AH104/100)</f>
        <v>125903.19605154256</v>
      </c>
      <c r="F13">
        <f t="shared" si="0"/>
        <v>95.071118871896772</v>
      </c>
      <c r="G13">
        <f ca="1">'Original Mexico'!B14/('Original Mexico'!AH104/100)</f>
        <v>17762.776603462207</v>
      </c>
      <c r="H13">
        <f ca="1">'Original Mexico'!P14+'Original Mexico'!Q14+'Original Mexico'!R14+'Original Mexico'!S14+('Original Mexico'!M14-'Original Mexico'!N14)/('Original Mexico'!N14/'Original Mexico'!O14)</f>
        <v>5399632828608.4092</v>
      </c>
      <c r="I13">
        <f ca="1">(H13/'Original Mexico'!L14-1)*100</f>
        <v>-6.8505953648719693</v>
      </c>
      <c r="J13">
        <f ca="1">U28/('Original Mexico'!AI104*'Original Mexico'!AH104/100)</f>
        <v>125903.19605154256</v>
      </c>
      <c r="K13">
        <f t="shared" si="1"/>
        <v>134274.64951165798</v>
      </c>
      <c r="L13">
        <f t="shared" si="2"/>
        <v>1.5118627789320345</v>
      </c>
      <c r="M13">
        <f ca="1">'Original Mexico'!K14/('Original Mexico'!AI104*'Original Mexico'!AH104/100)</f>
        <v>0.62019798693023009</v>
      </c>
      <c r="N13">
        <f t="shared" si="3"/>
        <v>95.071118871896772</v>
      </c>
      <c r="O13">
        <f t="shared" si="4"/>
        <v>90.809387387655676</v>
      </c>
      <c r="P13">
        <f t="shared" si="5"/>
        <v>103.8739125357737</v>
      </c>
      <c r="Q13">
        <f t="shared" si="6"/>
        <v>100.78858986675847</v>
      </c>
      <c r="T13" t="s">
        <v>77</v>
      </c>
      <c r="U13">
        <f ca="1">'Original Mexico'!Y14/('Original Mexico'!Z14/100)</f>
        <v>4194350000778.3149</v>
      </c>
      <c r="V13">
        <f t="shared" si="7"/>
        <v>8358221157974.0117</v>
      </c>
      <c r="W13">
        <f t="shared" si="8"/>
        <v>1.9927333571168446</v>
      </c>
      <c r="X13">
        <f ca="1">('Original Mexico'!X14+'Original Mexico'!W14)/('Original Mexico'!Z14/100)</f>
        <v>989819226674.64636</v>
      </c>
      <c r="Z13">
        <v>1908</v>
      </c>
      <c r="AA13">
        <v>55.763982562460242</v>
      </c>
      <c r="AB13">
        <f ca="1">('Original Mexico'!AD19/(AA13*'Original Mexico'!AG19))/('Original Mexico'!AD$11/(AA$5*'Original Mexico'!AG$11))*100</f>
        <v>121.29606966740887</v>
      </c>
      <c r="AE13" s="4"/>
    </row>
    <row r="14" spans="1:31">
      <c r="A14">
        <v>1994</v>
      </c>
      <c r="B14">
        <f ca="1">1000000*'Original Mexico'!J15/('Original Mexico'!Y30/'Original Mexico'!I15)</f>
        <v>2.6076980893698084E-2</v>
      </c>
      <c r="C14">
        <f ca="1">('Original Mexico'!G15+'Original Mexico'!H15)*1000000/'Original Mexico'!Y30</f>
        <v>0.38478705732041402</v>
      </c>
      <c r="D14">
        <f ca="1">('Original Mexico'!Y30/('Original Mexico'!Z30/100))</f>
        <v>6863722239287.1836</v>
      </c>
      <c r="E14">
        <f ca="1">D14/('Original Mexico'!AI105*'Original Mexico'!AH105/100)</f>
        <v>128262.62789640766</v>
      </c>
      <c r="F14">
        <f t="shared" si="0"/>
        <v>96.852756133126263</v>
      </c>
      <c r="G14">
        <f ca="1">'Original Mexico'!B15/('Original Mexico'!AH105/100)</f>
        <v>18103.092238436348</v>
      </c>
      <c r="H14">
        <f ca="1">'Original Mexico'!P15+'Original Mexico'!Q15+'Original Mexico'!R15+'Original Mexico'!S15+('Original Mexico'!M15-'Original Mexico'!N15)/('Original Mexico'!N15/'Original Mexico'!O15)</f>
        <v>5692457955474.7539</v>
      </c>
      <c r="I14">
        <f ca="1">(H14/'Original Mexico'!L15-1)*100</f>
        <v>-5.990248137880327</v>
      </c>
      <c r="J14">
        <f ca="1">U29/('Original Mexico'!AI105*'Original Mexico'!AH105/100)</f>
        <v>128262.62789640766</v>
      </c>
      <c r="K14">
        <f t="shared" si="1"/>
        <v>137146.66336682939</v>
      </c>
      <c r="L14">
        <f t="shared" si="2"/>
        <v>1.5030719926814471</v>
      </c>
      <c r="M14">
        <f ca="1">'Original Mexico'!K15/('Original Mexico'!AI105*'Original Mexico'!AH105/100)</f>
        <v>0.62220730415336389</v>
      </c>
      <c r="N14">
        <f t="shared" si="3"/>
        <v>96.852756133126263</v>
      </c>
      <c r="O14">
        <f t="shared" si="4"/>
        <v>92.751718421141874</v>
      </c>
      <c r="P14">
        <f t="shared" si="5"/>
        <v>103.26993354056407</v>
      </c>
      <c r="Q14">
        <f t="shared" si="6"/>
        <v>101.11512470528162</v>
      </c>
      <c r="T14" t="s">
        <v>78</v>
      </c>
      <c r="U14">
        <f ca="1">'Original Mexico'!Y15/('Original Mexico'!Z15/100)</f>
        <v>4578439354782.1719</v>
      </c>
      <c r="V14">
        <f t="shared" si="7"/>
        <v>8930129326749.957</v>
      </c>
      <c r="W14">
        <f t="shared" si="8"/>
        <v>1.9504745252162077</v>
      </c>
      <c r="X14">
        <f ca="1">('Original Mexico'!X15+'Original Mexico'!W15)/('Original Mexico'!Z15/100)</f>
        <v>1188230014781.4465</v>
      </c>
      <c r="Z14">
        <v>1909</v>
      </c>
      <c r="AA14">
        <v>55.812054471573433</v>
      </c>
      <c r="AB14">
        <f ca="1">('Original Mexico'!AD20/(AA14*'Original Mexico'!AG20))/('Original Mexico'!AD$11/(AA$5*'Original Mexico'!AG$11))*100</f>
        <v>123.41253506013092</v>
      </c>
      <c r="AE14" s="4"/>
    </row>
    <row r="15" spans="1:31">
      <c r="A15">
        <v>1995</v>
      </c>
      <c r="B15">
        <f ca="1">1000000*'Original Mexico'!J16/('Original Mexico'!Y31/'Original Mexico'!I16)</f>
        <v>3.3289457619712332E-2</v>
      </c>
      <c r="C15">
        <f ca="1">('Original Mexico'!G16+'Original Mexico'!H16)*1000000/'Original Mexico'!Y31</f>
        <v>0.58173646436082416</v>
      </c>
      <c r="D15">
        <f ca="1">('Original Mexico'!Y31/('Original Mexico'!Z31/100))</f>
        <v>6440436892003.8535</v>
      </c>
      <c r="E15">
        <f ca="1">D15/('Original Mexico'!AI106*'Original Mexico'!AH106/100)</f>
        <v>117447.20526350728</v>
      </c>
      <c r="F15">
        <f t="shared" si="0"/>
        <v>88.685891724367849</v>
      </c>
      <c r="G15">
        <f ca="1">'Original Mexico'!B16/('Original Mexico'!AH106/100)</f>
        <v>16567.586250339904</v>
      </c>
      <c r="H15">
        <f ca="1">'Original Mexico'!P16+'Original Mexico'!Q16+'Original Mexico'!R16+'Original Mexico'!S16+('Original Mexico'!M16-'Original Mexico'!N16)/('Original Mexico'!N16/'Original Mexico'!O16)</f>
        <v>5036064725899.3447</v>
      </c>
      <c r="I15">
        <f ca="1">(H15/'Original Mexico'!L16-1)*100</f>
        <v>-11.316091255707217</v>
      </c>
      <c r="J15">
        <f ca="1">U30/('Original Mexico'!AI106*'Original Mexico'!AH106/100)</f>
        <v>117447.20526350728</v>
      </c>
      <c r="K15">
        <f t="shared" si="1"/>
        <v>125883.39090101387</v>
      </c>
      <c r="L15">
        <f t="shared" si="2"/>
        <v>1.5668758293908216</v>
      </c>
      <c r="M15">
        <f ca="1">'Original Mexico'!K16/('Original Mexico'!AI106*'Original Mexico'!AH106/100)</f>
        <v>0.59544228528879517</v>
      </c>
      <c r="N15">
        <f t="shared" si="3"/>
        <v>88.685891724367849</v>
      </c>
      <c r="O15">
        <f t="shared" si="4"/>
        <v>85.134414065324833</v>
      </c>
      <c r="P15">
        <f t="shared" si="5"/>
        <v>107.65363439367852</v>
      </c>
      <c r="Q15">
        <f t="shared" si="6"/>
        <v>96.765532210682721</v>
      </c>
      <c r="T15" t="s">
        <v>79</v>
      </c>
      <c r="U15">
        <f ca="1">'Original Mexico'!Y16/('Original Mexico'!Z16/100)</f>
        <v>4959583238279.8652</v>
      </c>
      <c r="V15">
        <f t="shared" si="7"/>
        <v>9671852875193.9062</v>
      </c>
      <c r="W15">
        <f t="shared" si="8"/>
        <v>1.9501341968702193</v>
      </c>
      <c r="X15">
        <f ca="1">('Original Mexico'!X16+'Original Mexico'!W16)/('Original Mexico'!Z16/100)</f>
        <v>1465684442453.6245</v>
      </c>
      <c r="Z15">
        <v>1910</v>
      </c>
      <c r="AA15">
        <v>55.890480666087392</v>
      </c>
      <c r="AB15">
        <f ca="1">('Original Mexico'!AD21/(AA15*'Original Mexico'!AG21))/('Original Mexico'!AD$11/(AA$5*'Original Mexico'!AG$11))*100</f>
        <v>124.31109407467227</v>
      </c>
      <c r="AE15" s="4"/>
    </row>
    <row r="16" spans="1:31">
      <c r="A16">
        <v>1996</v>
      </c>
      <c r="B16">
        <f ca="1">1000000*'Original Mexico'!J17/('Original Mexico'!Y32/'Original Mexico'!I17)</f>
        <v>2.7638997161750622E-2</v>
      </c>
      <c r="C16">
        <f ca="1">('Original Mexico'!G17+'Original Mexico'!H17)*1000000/'Original Mexico'!Y32</f>
        <v>0.62201972816543871</v>
      </c>
      <c r="D16">
        <f ca="1">('Original Mexico'!Y32/('Original Mexico'!Z32/100))</f>
        <v>6772332893295.3506</v>
      </c>
      <c r="E16">
        <f ca="1">D16/('Original Mexico'!AI107*'Original Mexico'!AH107/100)</f>
        <v>120526.02613365142</v>
      </c>
      <c r="F16">
        <f t="shared" si="0"/>
        <v>91.010748869463058</v>
      </c>
      <c r="G16">
        <f ca="1">'Original Mexico'!B17/('Original Mexico'!AH107/100)</f>
        <v>16999.716664884152</v>
      </c>
      <c r="H16">
        <f ca="1">'Original Mexico'!P17+'Original Mexico'!Q17+'Original Mexico'!R17+'Original Mexico'!S17+('Original Mexico'!M17-'Original Mexico'!N17)/('Original Mexico'!N17/'Original Mexico'!O17)</f>
        <v>5405579814944.5254</v>
      </c>
      <c r="I16">
        <f ca="1">(H16/'Original Mexico'!L17-1)*100</f>
        <v>-9.4624898899259726</v>
      </c>
      <c r="J16">
        <f ca="1">U31/('Original Mexico'!AI107*'Original Mexico'!AH107/100)</f>
        <v>120526.02613365142</v>
      </c>
      <c r="K16">
        <f t="shared" si="1"/>
        <v>128938.63211145332</v>
      </c>
      <c r="L16">
        <f t="shared" si="2"/>
        <v>1.5462424466428841</v>
      </c>
      <c r="M16">
        <f ca="1">'Original Mexico'!K17/('Original Mexico'!AI107*'Original Mexico'!AH107/100)</f>
        <v>0.60453324368870509</v>
      </c>
      <c r="N16">
        <f t="shared" si="3"/>
        <v>91.010748869463058</v>
      </c>
      <c r="O16">
        <f t="shared" si="4"/>
        <v>87.200660997642757</v>
      </c>
      <c r="P16">
        <f t="shared" si="5"/>
        <v>106.23599899399603</v>
      </c>
      <c r="Q16">
        <f t="shared" si="6"/>
        <v>98.24290701191272</v>
      </c>
      <c r="T16" t="s">
        <v>80</v>
      </c>
      <c r="U16">
        <f ca="1">'Original Mexico'!Y17/('Original Mexico'!Z17/100)</f>
        <v>5383254958141.333</v>
      </c>
      <c r="V16">
        <f t="shared" si="7"/>
        <v>10653944673887.836</v>
      </c>
      <c r="W16">
        <f t="shared" si="8"/>
        <v>1.9790897434228722</v>
      </c>
      <c r="X16">
        <f ca="1">('Original Mexico'!X17+'Original Mexico'!W17)/('Original Mexico'!Z17/100)</f>
        <v>1479863301321.4534</v>
      </c>
      <c r="Z16">
        <v>1911</v>
      </c>
      <c r="AA16">
        <v>56.000366956418745</v>
      </c>
      <c r="AE16" s="4"/>
    </row>
    <row r="17" spans="1:31">
      <c r="A17">
        <v>1997</v>
      </c>
      <c r="B17">
        <f ca="1">1000000*'Original Mexico'!J18/('Original Mexico'!Y33/'Original Mexico'!I18)</f>
        <v>3.2004258913554448E-2</v>
      </c>
      <c r="C17">
        <f ca="1">('Original Mexico'!G18+'Original Mexico'!H18)*1000000/'Original Mexico'!Y33</f>
        <v>0.60732913701162938</v>
      </c>
      <c r="D17">
        <f ca="1">('Original Mexico'!Y33/('Original Mexico'!Z33/100))</f>
        <v>7230953409375.3721</v>
      </c>
      <c r="E17">
        <f ca="1">D17/('Original Mexico'!AI108*'Original Mexico'!AH108/100)</f>
        <v>125623.99766204595</v>
      </c>
      <c r="F17">
        <f t="shared" si="0"/>
        <v>94.860292585439296</v>
      </c>
      <c r="G17">
        <f ca="1">'Original Mexico'!B18/('Original Mexico'!AH108/100)</f>
        <v>17719.358857351479</v>
      </c>
      <c r="H17">
        <f ca="1">'Original Mexico'!P18+'Original Mexico'!Q18+'Original Mexico'!R18+'Original Mexico'!S18+('Original Mexico'!M18-'Original Mexico'!N18)/('Original Mexico'!N18/'Original Mexico'!O18)</f>
        <v>5912347184097.3086</v>
      </c>
      <c r="I17">
        <f ca="1">(H17/'Original Mexico'!L18-1)*100</f>
        <v>-7.2584442699841318</v>
      </c>
      <c r="J17">
        <f ca="1">U32/('Original Mexico'!AI108*'Original Mexico'!AH108/100)</f>
        <v>125623.99766204595</v>
      </c>
      <c r="K17">
        <f t="shared" si="1"/>
        <v>131999.72478847177</v>
      </c>
      <c r="L17">
        <f t="shared" si="2"/>
        <v>1.5248537022876618</v>
      </c>
      <c r="M17">
        <f ca="1">'Original Mexico'!K18/('Original Mexico'!AI108*'Original Mexico'!AH108/100)</f>
        <v>0.62412475032103876</v>
      </c>
      <c r="N17">
        <f t="shared" si="3"/>
        <v>94.860292585439296</v>
      </c>
      <c r="O17">
        <f t="shared" si="4"/>
        <v>89.270865252487965</v>
      </c>
      <c r="P17">
        <f t="shared" si="5"/>
        <v>104.76646578545061</v>
      </c>
      <c r="Q17">
        <f t="shared" si="6"/>
        <v>101.42672954673222</v>
      </c>
      <c r="T17" t="s">
        <v>81</v>
      </c>
      <c r="U17">
        <f ca="1">'Original Mexico'!Y18/('Original Mexico'!Z18/100)</f>
        <v>5353291674901.207</v>
      </c>
      <c r="V17">
        <f t="shared" si="7"/>
        <v>11601110741514.896</v>
      </c>
      <c r="W17">
        <f t="shared" si="8"/>
        <v>2.1670985715025495</v>
      </c>
      <c r="X17">
        <f ca="1">('Original Mexico'!X18+'Original Mexico'!W18)/('Original Mexico'!Z18/100)</f>
        <v>1214278555870.9326</v>
      </c>
      <c r="Z17">
        <v>1912</v>
      </c>
      <c r="AA17">
        <v>56.139505176597858</v>
      </c>
      <c r="AE17" s="4"/>
    </row>
    <row r="18" spans="1:31">
      <c r="A18">
        <v>1998</v>
      </c>
      <c r="B18">
        <f ca="1">1000000*'Original Mexico'!J19/('Original Mexico'!Y34/'Original Mexico'!I19)</f>
        <v>3.0061836265409866E-2</v>
      </c>
      <c r="C18">
        <f ca="1">('Original Mexico'!G19+'Original Mexico'!H19)*1000000/'Original Mexico'!Y34</f>
        <v>0.63518631071596643</v>
      </c>
      <c r="D18">
        <f ca="1">('Original Mexico'!Y34/('Original Mexico'!Z34/100))</f>
        <v>7594697585689.958</v>
      </c>
      <c r="E18">
        <f ca="1">D18/('Original Mexico'!AI109*'Original Mexico'!AH109/100)</f>
        <v>128890.04827703189</v>
      </c>
      <c r="F18">
        <f t="shared" si="0"/>
        <v>97.326529313312705</v>
      </c>
      <c r="G18">
        <f ca="1">'Original Mexico'!B19/('Original Mexico'!AH109/100)</f>
        <v>18158.600029131314</v>
      </c>
      <c r="H18">
        <f ca="1">'Original Mexico'!P19+'Original Mexico'!Q19+'Original Mexico'!R19+'Original Mexico'!S19+('Original Mexico'!M19-'Original Mexico'!N19)/('Original Mexico'!N19/'Original Mexico'!O19)</f>
        <v>6736947161989.0811</v>
      </c>
      <c r="I18">
        <f ca="1">(H18/'Original Mexico'!L19-1)*100</f>
        <v>0.73376933182223159</v>
      </c>
      <c r="J18">
        <f ca="1">U33/('Original Mexico'!AI109*'Original Mexico'!AH109/100)</f>
        <v>128890.04827703189</v>
      </c>
      <c r="K18">
        <f t="shared" si="1"/>
        <v>135282.05734800489</v>
      </c>
      <c r="L18">
        <f t="shared" si="2"/>
        <v>1.5225699081315087</v>
      </c>
      <c r="M18">
        <f ca="1">'Original Mexico'!K19/('Original Mexico'!AI109*'Original Mexico'!AH109/100)</f>
        <v>0.62575156555414202</v>
      </c>
      <c r="N18">
        <f t="shared" si="3"/>
        <v>97.326529313312705</v>
      </c>
      <c r="O18">
        <f t="shared" si="4"/>
        <v>91.490693120352773</v>
      </c>
      <c r="P18">
        <f t="shared" si="5"/>
        <v>104.60955562288048</v>
      </c>
      <c r="Q18">
        <f t="shared" si="6"/>
        <v>101.69110385424941</v>
      </c>
      <c r="T18" t="s">
        <v>82</v>
      </c>
      <c r="U18">
        <f ca="1">'Original Mexico'!Y19/('Original Mexico'!Z19/100)</f>
        <v>5167945795861.5537</v>
      </c>
      <c r="V18">
        <f t="shared" si="7"/>
        <v>12235333760310.082</v>
      </c>
      <c r="W18">
        <f t="shared" si="8"/>
        <v>2.3675429742525611</v>
      </c>
      <c r="X18">
        <f ca="1">('Original Mexico'!X19+'Original Mexico'!W19)/('Original Mexico'!Z19/100)</f>
        <v>1073340921071.4429</v>
      </c>
      <c r="Z18">
        <v>1913</v>
      </c>
      <c r="AA18">
        <v>56.303495744165467</v>
      </c>
      <c r="AE18" s="4"/>
    </row>
    <row r="19" spans="1:31">
      <c r="A19">
        <v>1999</v>
      </c>
      <c r="B19">
        <f ca="1">1000000*'Original Mexico'!J20/('Original Mexico'!Y35/'Original Mexico'!I20)</f>
        <v>2.856479016942769E-2</v>
      </c>
      <c r="C19">
        <f ca="1">('Original Mexico'!G20+'Original Mexico'!H20)*1000000/'Original Mexico'!Y35</f>
        <v>0.63173206886513833</v>
      </c>
      <c r="D19">
        <f ca="1">('Original Mexico'!Y35/('Original Mexico'!Z35/100))</f>
        <v>7880018914343.2012</v>
      </c>
      <c r="E19">
        <f ca="1">D19/('Original Mexico'!AI110*'Original Mexico'!AH110/100)</f>
        <v>130796.64900344526</v>
      </c>
      <c r="F19">
        <f t="shared" si="0"/>
        <v>98.766227986473339</v>
      </c>
      <c r="G19">
        <f ca="1">'Original Mexico'!B20/('Original Mexico'!AH110/100)</f>
        <v>18447.884129252929</v>
      </c>
      <c r="H19">
        <f ca="1">'Original Mexico'!P20+'Original Mexico'!Q20+'Original Mexico'!R20+'Original Mexico'!S20+('Original Mexico'!M20-'Original Mexico'!N20)/('Original Mexico'!N20/'Original Mexico'!O20)</f>
        <v>7012432324098.6758</v>
      </c>
      <c r="I19">
        <f ca="1">(H19/'Original Mexico'!L20-1)*100</f>
        <v>0.94315717971167334</v>
      </c>
      <c r="J19">
        <f ca="1">U34/('Original Mexico'!AI110*'Original Mexico'!AH110/100)</f>
        <v>130796.64900344526</v>
      </c>
      <c r="K19">
        <f t="shared" si="1"/>
        <v>138620.49309622211</v>
      </c>
      <c r="L19">
        <f t="shared" si="2"/>
        <v>1.5248444655241986</v>
      </c>
      <c r="M19">
        <f ca="1">'Original Mexico'!K20/('Original Mexico'!AI110*'Original Mexico'!AH110/100)</f>
        <v>0.61879048975912254</v>
      </c>
      <c r="N19">
        <f t="shared" si="3"/>
        <v>98.766227986473339</v>
      </c>
      <c r="O19">
        <f t="shared" si="4"/>
        <v>93.748463341546568</v>
      </c>
      <c r="P19">
        <f t="shared" si="5"/>
        <v>104.76583116518385</v>
      </c>
      <c r="Q19">
        <f t="shared" si="6"/>
        <v>100.55985701352957</v>
      </c>
      <c r="T19" t="s">
        <v>83</v>
      </c>
      <c r="U19">
        <f ca="1">'Original Mexico'!Y20/('Original Mexico'!Z20/100)</f>
        <v>5344392694901.5205</v>
      </c>
      <c r="V19">
        <f t="shared" si="7"/>
        <v>12696907993366.021</v>
      </c>
      <c r="W19">
        <f t="shared" si="8"/>
        <v>2.3757438343703114</v>
      </c>
      <c r="X19">
        <f ca="1">('Original Mexico'!X20+'Original Mexico'!W20)/('Original Mexico'!Z20/100)</f>
        <v>1051174170281.4602</v>
      </c>
      <c r="Z19">
        <v>1914</v>
      </c>
      <c r="AA19">
        <v>56.486577700766695</v>
      </c>
      <c r="AE19" s="4"/>
    </row>
    <row r="20" spans="1:31">
      <c r="A20">
        <v>2000</v>
      </c>
      <c r="B20">
        <f ca="1">1000000*'Original Mexico'!J21/('Original Mexico'!Y36/'Original Mexico'!I21)</f>
        <v>3.116123596468056E-2</v>
      </c>
      <c r="C20">
        <f ca="1">('Original Mexico'!G21+'Original Mexico'!H21)*1000000/'Original Mexico'!Y36</f>
        <v>0.63942379751991207</v>
      </c>
      <c r="D20">
        <f ca="1">('Original Mexico'!Y36/('Original Mexico'!Z36/100))</f>
        <v>8399388954816.3447</v>
      </c>
      <c r="E20">
        <f ca="1">D20/('Original Mexico'!AI111*'Original Mexico'!AH111/100)</f>
        <v>136564.37621709815</v>
      </c>
      <c r="F20">
        <f t="shared" si="0"/>
        <v>103.12151281439293</v>
      </c>
      <c r="G20">
        <f ca="1">'Original Mexico'!B21/('Original Mexico'!AH111/100)</f>
        <v>19263.368209046308</v>
      </c>
      <c r="H20">
        <f ca="1">'Original Mexico'!P21+'Original Mexico'!Q21+'Original Mexico'!R21+'Original Mexico'!S21+('Original Mexico'!M21-'Original Mexico'!N21)/('Original Mexico'!N21/'Original Mexico'!O21)</f>
        <v>7535682282868.6934</v>
      </c>
      <c r="I20">
        <f ca="1">(H20/'Original Mexico'!L21-1)*100</f>
        <v>1.7572804533837694</v>
      </c>
      <c r="J20">
        <f ca="1">U35/('Original Mexico'!AI111*'Original Mexico'!AH111/100)</f>
        <v>136564.37621709815</v>
      </c>
      <c r="K20">
        <f t="shared" si="1"/>
        <v>146460.20530950304</v>
      </c>
      <c r="L20">
        <f t="shared" si="2"/>
        <v>1.507426596240339</v>
      </c>
      <c r="M20">
        <f ca="1">'Original Mexico'!K21/('Original Mexico'!AI111*'Original Mexico'!AH111/100)</f>
        <v>0.61855968796541971</v>
      </c>
      <c r="N20">
        <f t="shared" si="3"/>
        <v>103.12151281439293</v>
      </c>
      <c r="O20">
        <f t="shared" si="4"/>
        <v>99.050428127697472</v>
      </c>
      <c r="P20">
        <f t="shared" si="5"/>
        <v>103.56912055376894</v>
      </c>
      <c r="Q20">
        <f t="shared" si="6"/>
        <v>100.52234933402036</v>
      </c>
      <c r="T20" t="s">
        <v>84</v>
      </c>
      <c r="U20">
        <f ca="1">'Original Mexico'!Y21/('Original Mexico'!Z21/100)</f>
        <v>5462140130136.6631</v>
      </c>
      <c r="V20">
        <f t="shared" si="7"/>
        <v>13113236763979.182</v>
      </c>
      <c r="W20">
        <f t="shared" si="8"/>
        <v>2.4007507042209641</v>
      </c>
      <c r="X20">
        <f ca="1">('Original Mexico'!X21+'Original Mexico'!W21)/('Original Mexico'!Z21/100)</f>
        <v>1136062613424.0676</v>
      </c>
      <c r="Z20">
        <v>1915</v>
      </c>
      <c r="AA20">
        <v>56.682210229273387</v>
      </c>
      <c r="AE20" s="4"/>
    </row>
    <row r="21" spans="1:31">
      <c r="A21">
        <v>2001</v>
      </c>
      <c r="B21">
        <f ca="1">1000000*'Original Mexico'!J22/('Original Mexico'!Y37/'Original Mexico'!I22)</f>
        <v>4.7878725997757311E-2</v>
      </c>
      <c r="C21">
        <f ca="1">('Original Mexico'!G22+'Original Mexico'!H22)*1000000/'Original Mexico'!Y37</f>
        <v>0.57353540001257797</v>
      </c>
      <c r="D21">
        <f ca="1">('Original Mexico'!Y37/('Original Mexico'!Z37/100))</f>
        <v>8396631762377.9043</v>
      </c>
      <c r="E21">
        <f ca="1">D21/('Original Mexico'!AI112*'Original Mexico'!AH112/100)</f>
        <v>133942.36519088212</v>
      </c>
      <c r="F21">
        <f t="shared" si="0"/>
        <v>101.14159864402701</v>
      </c>
      <c r="G21">
        <f ca="1">'Original Mexico'!B22/('Original Mexico'!AH112/100)</f>
        <v>18870.049535914321</v>
      </c>
      <c r="H21">
        <f ca="1">'Original Mexico'!P22+'Original Mexico'!Q22+'Original Mexico'!R22+'Original Mexico'!S22+('Original Mexico'!M22-'Original Mexico'!N22)/('Original Mexico'!N22/'Original Mexico'!O22)</f>
        <v>7521413308116.541</v>
      </c>
      <c r="J21">
        <f ca="1">U36/('Original Mexico'!AI112*'Original Mexico'!AH112/100)</f>
        <v>133942.36519088212</v>
      </c>
      <c r="K21">
        <f t="shared" si="1"/>
        <v>143794.82400936438</v>
      </c>
      <c r="L21">
        <f t="shared" si="2"/>
        <v>1.5340074289220045</v>
      </c>
      <c r="M21">
        <f ca="1">'Original Mexico'!K22/('Original Mexico'!AI112*'Original Mexico'!AH112/100)</f>
        <v>0.60722164935346723</v>
      </c>
      <c r="N21">
        <f t="shared" si="3"/>
        <v>101.14159864402701</v>
      </c>
      <c r="O21">
        <f t="shared" si="4"/>
        <v>97.247841832366348</v>
      </c>
      <c r="P21">
        <f t="shared" si="5"/>
        <v>105.39538093108555</v>
      </c>
      <c r="Q21">
        <f t="shared" si="6"/>
        <v>98.679800748511809</v>
      </c>
      <c r="T21" t="s">
        <v>85</v>
      </c>
      <c r="U21">
        <f ca="1">'Original Mexico'!Y22/('Original Mexico'!Z22/100)</f>
        <v>5291865374404.7197</v>
      </c>
      <c r="V21">
        <f t="shared" si="7"/>
        <v>13593637539204.291</v>
      </c>
      <c r="W21">
        <f t="shared" si="8"/>
        <v>2.5687799249302397</v>
      </c>
      <c r="X21">
        <f ca="1">('Original Mexico'!X22+'Original Mexico'!W22)/('Original Mexico'!Z22/100)</f>
        <v>958852865776.18872</v>
      </c>
      <c r="Z21">
        <v>1916</v>
      </c>
      <c r="AA21">
        <v>56.883463257015485</v>
      </c>
    </row>
    <row r="22" spans="1:31">
      <c r="A22">
        <v>2002</v>
      </c>
      <c r="B22">
        <f ca="1">1000000*'Original Mexico'!J23/('Original Mexico'!Y38/'Original Mexico'!I23)</f>
        <v>3.644030068494894E-2</v>
      </c>
      <c r="C22">
        <f ca="1">('Original Mexico'!G23+'Original Mexico'!H23)*1000000/'Original Mexico'!Y38</f>
        <v>0.55500088690385019</v>
      </c>
      <c r="D22">
        <f ca="1">('Original Mexico'!Y38/('Original Mexico'!Z38/100))</f>
        <v>8461449345575.9346</v>
      </c>
      <c r="E22">
        <f ca="1">D22/('Original Mexico'!AI113*'Original Mexico'!AH113/100)</f>
        <v>132606.52529708299</v>
      </c>
      <c r="F22">
        <f t="shared" si="0"/>
        <v>100.13288879932054</v>
      </c>
      <c r="G22">
        <f ca="1">'Original Mexico'!B23/('Original Mexico'!AH113/100)</f>
        <v>18692.001507064888</v>
      </c>
      <c r="H22">
        <f ca="1">'Original Mexico'!P23+'Original Mexico'!Q23+'Original Mexico'!R23+'Original Mexico'!S23+('Original Mexico'!M23-'Original Mexico'!N23)/('Original Mexico'!N23/'Original Mexico'!O23)</f>
        <v>7582708803360.2441</v>
      </c>
      <c r="J22">
        <f ca="1">U37/('Original Mexico'!AI113*'Original Mexico'!AH113/100)</f>
        <v>132606.52529708299</v>
      </c>
      <c r="K22">
        <f t="shared" si="1"/>
        <v>140521.41738212516</v>
      </c>
      <c r="L22">
        <f t="shared" si="2"/>
        <v>1.5463581300778155</v>
      </c>
      <c r="M22">
        <f ca="1">'Original Mexico'!K23/('Original Mexico'!AI113*'Original Mexico'!AH113/100)</f>
        <v>0.61025632819625919</v>
      </c>
      <c r="N22">
        <f t="shared" si="3"/>
        <v>100.13288879932054</v>
      </c>
      <c r="O22">
        <f t="shared" si="4"/>
        <v>95.034050535413613</v>
      </c>
      <c r="P22">
        <f t="shared" si="5"/>
        <v>106.24394713001033</v>
      </c>
      <c r="Q22">
        <f t="shared" si="6"/>
        <v>99.17296745931877</v>
      </c>
      <c r="T22" t="s">
        <v>86</v>
      </c>
      <c r="U22">
        <f ca="1">'Original Mexico'!Y23/('Original Mexico'!Z23/100)</f>
        <v>5383795511260.2246</v>
      </c>
      <c r="V22">
        <f t="shared" si="7"/>
        <v>13872808528020.266</v>
      </c>
      <c r="W22">
        <f t="shared" si="8"/>
        <v>2.5767710714504748</v>
      </c>
      <c r="X22">
        <f ca="1">('Original Mexico'!X23+'Original Mexico'!W23)/('Original Mexico'!Z23/100)</f>
        <v>1033577027223.6595</v>
      </c>
      <c r="Z22">
        <v>1917</v>
      </c>
      <c r="AA22">
        <v>57.083282553294069</v>
      </c>
    </row>
    <row r="23" spans="1:31">
      <c r="A23">
        <v>2003</v>
      </c>
      <c r="B23">
        <f ca="1">1000000*'Original Mexico'!J24/('Original Mexico'!Y39/'Original Mexico'!I24)</f>
        <v>2.3672792822096913E-2</v>
      </c>
      <c r="C23">
        <f ca="1">('Original Mexico'!G24+'Original Mexico'!H24)*1000000/'Original Mexico'!Y39</f>
        <v>0.521712072396463</v>
      </c>
      <c r="D23">
        <f ca="1">('Original Mexico'!Y39/('Original Mexico'!Z39/100))</f>
        <v>8579085802587.0215</v>
      </c>
      <c r="E23">
        <f ca="1">D23/('Original Mexico'!AI114*'Original Mexico'!AH114/100)</f>
        <v>132198.999535051</v>
      </c>
      <c r="F23">
        <f t="shared" si="0"/>
        <v>99.82516086722228</v>
      </c>
      <c r="G23">
        <f ca="1">'Original Mexico'!B24/('Original Mexico'!AH114/100)</f>
        <v>18627.438203847036</v>
      </c>
      <c r="H23">
        <f ca="1">'Original Mexico'!P24+'Original Mexico'!Q24+'Original Mexico'!R24+'Original Mexico'!S24+('Original Mexico'!M24-'Original Mexico'!N24)/('Original Mexico'!N24/'Original Mexico'!O24)</f>
        <v>7555803000000</v>
      </c>
      <c r="J23">
        <f ca="1">U38/('Original Mexico'!AI114*'Original Mexico'!AH114/100)</f>
        <v>132198.999535051</v>
      </c>
      <c r="K23">
        <f t="shared" si="1"/>
        <v>140820.91342690442</v>
      </c>
      <c r="L23">
        <f t="shared" si="2"/>
        <v>1.5532780764820402</v>
      </c>
      <c r="M23">
        <f ca="1">'Original Mexico'!K24/('Original Mexico'!AI114*'Original Mexico'!AH114/100)</f>
        <v>0.60438238613494621</v>
      </c>
      <c r="N23">
        <f t="shared" si="3"/>
        <v>99.82516086722228</v>
      </c>
      <c r="O23">
        <f t="shared" si="4"/>
        <v>95.236598465721698</v>
      </c>
      <c r="P23">
        <f t="shared" si="5"/>
        <v>106.71938836552539</v>
      </c>
      <c r="Q23">
        <f t="shared" si="6"/>
        <v>98.218391098551933</v>
      </c>
      <c r="T23" t="s">
        <v>87</v>
      </c>
      <c r="U23">
        <f ca="1">'Original Mexico'!Y24/('Original Mexico'!Z24/100)</f>
        <v>5452972726942.8223</v>
      </c>
      <c r="V23">
        <f t="shared" si="7"/>
        <v>14212745128842.912</v>
      </c>
      <c r="W23">
        <f t="shared" si="8"/>
        <v>2.6064214586327497</v>
      </c>
      <c r="X23">
        <f ca="1">('Original Mexico'!X24+'Original Mexico'!W24)/('Original Mexico'!Z24/100)</f>
        <v>1230237824818.5317</v>
      </c>
      <c r="Z23">
        <v>1918</v>
      </c>
      <c r="AA23">
        <v>57.274698621900285</v>
      </c>
    </row>
    <row r="24" spans="1:31">
      <c r="A24">
        <v>2004</v>
      </c>
      <c r="B24">
        <f ca="1">1000000*'Original Mexico'!J25/('Original Mexico'!Y40/'Original Mexico'!I25)</f>
        <v>3.138827900603653E-2</v>
      </c>
      <c r="C24">
        <f ca="1">('Original Mexico'!G25+'Original Mexico'!H25)*1000000/'Original Mexico'!Y40</f>
        <v>0.5505823495630976</v>
      </c>
      <c r="D24">
        <f ca="1">('Original Mexico'!Y40/('Original Mexico'!Z40/100))</f>
        <v>8928217911772.7793</v>
      </c>
      <c r="E24">
        <f ca="1">D24/('Original Mexico'!AI115*'Original Mexico'!AH115/100)</f>
        <v>135296.40156574533</v>
      </c>
      <c r="F24">
        <f t="shared" si="0"/>
        <v>102.16404888507404</v>
      </c>
      <c r="G24">
        <f ca="1">'Original Mexico'!B25/('Original Mexico'!AH115/100)</f>
        <v>19060.920866339824</v>
      </c>
      <c r="H24">
        <f ca="1">'Original Mexico'!P25+'Original Mexico'!Q25+'Original Mexico'!R25+'Original Mexico'!S25+('Original Mexico'!M25-'Original Mexico'!N25)/('Original Mexico'!N25/'Original Mexico'!O25)</f>
        <v>7826823302536.1748</v>
      </c>
      <c r="J24">
        <f ca="1">U39/('Original Mexico'!AI115*'Original Mexico'!AH115/100)</f>
        <v>135296.40156574533</v>
      </c>
      <c r="K24">
        <f t="shared" si="1"/>
        <v>142226.93135325325</v>
      </c>
      <c r="L24">
        <f t="shared" si="2"/>
        <v>1.5476550919799148</v>
      </c>
      <c r="M24">
        <f ca="1">'Original Mexico'!K25/('Original Mexico'!AI115*'Original Mexico'!AH115/100)</f>
        <v>0.61465331055999806</v>
      </c>
      <c r="N24">
        <f t="shared" si="3"/>
        <v>102.16404888507404</v>
      </c>
      <c r="O24">
        <f t="shared" si="4"/>
        <v>96.187482545569651</v>
      </c>
      <c r="P24">
        <f t="shared" si="5"/>
        <v>106.33305608160187</v>
      </c>
      <c r="Q24">
        <f t="shared" si="6"/>
        <v>99.887522587599292</v>
      </c>
      <c r="T24" t="s">
        <v>88</v>
      </c>
      <c r="U24">
        <f ca="1">'Original Mexico'!Y25/('Original Mexico'!Z25/100)</f>
        <v>5681904509919.4463</v>
      </c>
      <c r="V24">
        <f t="shared" si="7"/>
        <v>14732345697219.297</v>
      </c>
      <c r="W24">
        <f t="shared" si="8"/>
        <v>2.5928534475543592</v>
      </c>
      <c r="X24">
        <f ca="1">('Original Mexico'!X25+'Original Mexico'!W25)/('Original Mexico'!Z25/100)</f>
        <v>1303593016406.1416</v>
      </c>
      <c r="Z24">
        <v>1919</v>
      </c>
      <c r="AA24">
        <v>57.45104993095137</v>
      </c>
    </row>
    <row r="25" spans="1:31">
      <c r="A25">
        <v>2005</v>
      </c>
      <c r="B25">
        <f ca="1">1000000*'Original Mexico'!J26/('Original Mexico'!Y41/'Original Mexico'!I26)</f>
        <v>2.6417230422815182E-2</v>
      </c>
      <c r="C25">
        <f ca="1">('Original Mexico'!G26+'Original Mexico'!H26)*1000000/'Original Mexico'!Y41</f>
        <v>0.55842054207156011</v>
      </c>
      <c r="D25">
        <f ca="1">('Original Mexico'!Y41/('Original Mexico'!Z41/100))</f>
        <v>9220649020000</v>
      </c>
      <c r="E25">
        <f ca="1">D25/('Original Mexico'!AI116*'Original Mexico'!AH116/100)</f>
        <v>137369.4332869846</v>
      </c>
      <c r="F25">
        <f t="shared" si="0"/>
        <v>103.72942173799564</v>
      </c>
      <c r="G25">
        <f ca="1">'Original Mexico'!B26/('Original Mexico'!AH116/100)</f>
        <v>19339.871578316925</v>
      </c>
      <c r="H25">
        <f ca="1">'Original Mexico'!P26+'Original Mexico'!Q26+'Original Mexico'!R26+'Original Mexico'!S26+('Original Mexico'!M26-'Original Mexico'!N26)/('Original Mexico'!N26/'Original Mexico'!O26)</f>
        <v>8140388200622.3369</v>
      </c>
      <c r="J25">
        <f ca="1">U40/('Original Mexico'!AI116*'Original Mexico'!AH116/100)</f>
        <v>137369.4332869846</v>
      </c>
      <c r="K25">
        <f t="shared" si="1"/>
        <v>145656.59374294823</v>
      </c>
      <c r="L25">
        <f t="shared" si="2"/>
        <v>1.5518808194199658</v>
      </c>
      <c r="M25">
        <f ca="1">'Original Mexico'!K26/('Original Mexico'!AI116*'Original Mexico'!AH116/100)</f>
        <v>0.60771728869583963</v>
      </c>
      <c r="N25">
        <f t="shared" si="3"/>
        <v>103.72942173799564</v>
      </c>
      <c r="O25">
        <f t="shared" si="4"/>
        <v>98.506948965235452</v>
      </c>
      <c r="P25">
        <f t="shared" si="5"/>
        <v>106.62338854339973</v>
      </c>
      <c r="Q25">
        <f t="shared" si="6"/>
        <v>98.760347269869371</v>
      </c>
      <c r="T25" t="s">
        <v>89</v>
      </c>
      <c r="U25">
        <f ca="1">'Original Mexico'!Y26/('Original Mexico'!Z26/100)</f>
        <v>5969880839346.1816</v>
      </c>
      <c r="V25">
        <f t="shared" si="7"/>
        <v>15299321428764.473</v>
      </c>
      <c r="W25">
        <f t="shared" si="8"/>
        <v>2.5627515591148797</v>
      </c>
      <c r="X25">
        <f ca="1">('Original Mexico'!X26+'Original Mexico'!W26)/('Original Mexico'!Z26/100)</f>
        <v>1381526852749.3203</v>
      </c>
      <c r="Z25">
        <v>1920</v>
      </c>
      <c r="AA25">
        <v>57.606290175000233</v>
      </c>
    </row>
    <row r="26" spans="1:31">
      <c r="A26">
        <v>2006</v>
      </c>
      <c r="B26">
        <f ca="1">1000000*'Original Mexico'!J27/('Original Mexico'!Y42/'Original Mexico'!I27)</f>
        <v>2.1016886015970602E-2</v>
      </c>
      <c r="C26">
        <f ca="1">('Original Mexico'!G27+'Original Mexico'!H27)*1000000/'Original Mexico'!Y42</f>
        <v>0.57378584885428596</v>
      </c>
      <c r="D26">
        <f ca="1">('Original Mexico'!Y42/('Original Mexico'!Z42/100))</f>
        <v>9687100604165.2402</v>
      </c>
      <c r="E26">
        <f ca="1">D26/('Original Mexico'!AI117*'Original Mexico'!AH117/100)</f>
        <v>141825.04189824086</v>
      </c>
      <c r="F26">
        <f t="shared" si="0"/>
        <v>107.09390897272777</v>
      </c>
      <c r="G26">
        <f ca="1">'Original Mexico'!B27/('Original Mexico'!AH117/100)</f>
        <v>19984.532161315994</v>
      </c>
      <c r="H26">
        <f ca="1">'Original Mexico'!P27+'Original Mexico'!Q27+'Original Mexico'!R27+'Original Mexico'!S27+('Original Mexico'!M27-'Original Mexico'!N27)/('Original Mexico'!N27/'Original Mexico'!O27)</f>
        <v>8607185815302.8311</v>
      </c>
      <c r="J26">
        <f ca="1">U41/('Original Mexico'!AI117*'Original Mexico'!AH117/100)</f>
        <v>141825.04189824086</v>
      </c>
      <c r="K26">
        <f t="shared" si="1"/>
        <v>148782.94901637934</v>
      </c>
      <c r="L26">
        <f t="shared" si="2"/>
        <v>1.5429471262476357</v>
      </c>
      <c r="M26">
        <f ca="1">'Original Mexico'!K27/('Original Mexico'!AI117*'Original Mexico'!AH117/100)</f>
        <v>0.61780115238397126</v>
      </c>
      <c r="N26">
        <f t="shared" si="3"/>
        <v>107.09390897272777</v>
      </c>
      <c r="O26">
        <f t="shared" si="4"/>
        <v>100.62129004278782</v>
      </c>
      <c r="P26">
        <f t="shared" si="5"/>
        <v>106.00959099765976</v>
      </c>
      <c r="Q26">
        <f t="shared" si="6"/>
        <v>100.39907945370945</v>
      </c>
      <c r="T26" t="s">
        <v>90</v>
      </c>
      <c r="U26">
        <f ca="1">'Original Mexico'!Y27/('Original Mexico'!Z27/100)</f>
        <v>6221944173881.5957</v>
      </c>
      <c r="V26">
        <f t="shared" si="7"/>
        <v>15915882210075.568</v>
      </c>
      <c r="W26">
        <f t="shared" si="8"/>
        <v>2.5580239496341148</v>
      </c>
      <c r="X26">
        <f ca="1">('Original Mexico'!X27+'Original Mexico'!W27)/('Original Mexico'!Z27/100)</f>
        <v>1451492490754.4451</v>
      </c>
      <c r="Z26">
        <v>1921</v>
      </c>
      <c r="AA26">
        <v>57.73544618474493</v>
      </c>
      <c r="AB26">
        <f ca="1">('Original Mexico'!AD32/(AA26*'Original Mexico'!AG32))/('Original Mexico'!AD$11/(AA$5*'Original Mexico'!AG$11))*100</f>
        <v>130.46903492978376</v>
      </c>
    </row>
    <row r="27" spans="1:31">
      <c r="A27">
        <v>2007</v>
      </c>
      <c r="B27">
        <f ca="1">1000000*'Original Mexico'!J28/('Original Mexico'!Y43/'Original Mexico'!I28)</f>
        <v>2.6559048888853586E-2</v>
      </c>
      <c r="C27">
        <f ca="1">('Original Mexico'!G28+'Original Mexico'!H28)*1000000/'Original Mexico'!Y43</f>
        <v>0.57604873679282032</v>
      </c>
      <c r="D27">
        <f ca="1">('Original Mexico'!Y43/('Original Mexico'!Z43/100))</f>
        <v>10012921377227.348</v>
      </c>
      <c r="E27">
        <f ca="1">D27/('Original Mexico'!AI118*'Original Mexico'!AH118/100)</f>
        <v>144029.85771989851</v>
      </c>
      <c r="F27">
        <f t="shared" si="0"/>
        <v>108.75879369086981</v>
      </c>
      <c r="G27">
        <f ca="1">'Original Mexico'!B28/('Original Mexico'!AH118/100)</f>
        <v>20274.948499615279</v>
      </c>
      <c r="H27">
        <f ca="1">'Original Mexico'!P28+'Original Mexico'!Q28+'Original Mexico'!R28+'Original Mexico'!S28+('Original Mexico'!M28-'Original Mexico'!N28)/('Original Mexico'!N28/'Original Mexico'!O28)</f>
        <v>8900095272632.4844</v>
      </c>
      <c r="J27">
        <f ca="1">U42/('Original Mexico'!AI118*'Original Mexico'!AH118/100)</f>
        <v>144029.85771989851</v>
      </c>
      <c r="K27">
        <f t="shared" si="1"/>
        <v>150585.23562099921</v>
      </c>
      <c r="L27">
        <f t="shared" si="2"/>
        <v>1.5497216644019585</v>
      </c>
      <c r="M27">
        <f ca="1">'Original Mexico'!K28/('Original Mexico'!AI118*'Original Mexico'!AH118/100)</f>
        <v>0.61718652351460934</v>
      </c>
      <c r="N27">
        <f t="shared" si="3"/>
        <v>108.75879369086981</v>
      </c>
      <c r="O27">
        <f t="shared" si="4"/>
        <v>101.8401689827645</v>
      </c>
      <c r="P27">
        <f t="shared" si="5"/>
        <v>106.47504182660965</v>
      </c>
      <c r="Q27">
        <f t="shared" si="6"/>
        <v>100.29919590306943</v>
      </c>
      <c r="T27" t="s">
        <v>91</v>
      </c>
      <c r="U27">
        <f ca="1">'Original Mexico'!Y28/('Original Mexico'!Z28/100)</f>
        <v>6447717290918.7266</v>
      </c>
      <c r="V27">
        <f t="shared" si="7"/>
        <v>16571580590326.234</v>
      </c>
      <c r="W27">
        <f t="shared" si="8"/>
        <v>2.5701468973626436</v>
      </c>
      <c r="X27">
        <f ca="1">('Original Mexico'!X28+'Original Mexico'!W28)/('Original Mexico'!Z28/100)</f>
        <v>1501778538549.5449</v>
      </c>
      <c r="Z27">
        <v>1922</v>
      </c>
      <c r="AA27">
        <v>57.835286947382535</v>
      </c>
      <c r="AB27">
        <f ca="1">('Original Mexico'!AD33/(AA27*'Original Mexico'!AG33))/('Original Mexico'!AD$11/(AA$5*'Original Mexico'!AG$11))*100</f>
        <v>131.21876378042583</v>
      </c>
    </row>
    <row r="28" spans="1:31">
      <c r="A28">
        <v>2008</v>
      </c>
      <c r="B28">
        <f ca="1">1000000*'Original Mexico'!J29/('Original Mexico'!Y44/'Original Mexico'!I29)</f>
        <v>2.4853918936326002E-2</v>
      </c>
      <c r="C28">
        <f ca="1">('Original Mexico'!G29+'Original Mexico'!H29)*1000000/'Original Mexico'!Y44</f>
        <v>0.58511052727125801</v>
      </c>
      <c r="D28">
        <f ca="1">('Original Mexico'!Y44/('Original Mexico'!Z44/100))</f>
        <v>10134857426549.307</v>
      </c>
      <c r="E28">
        <f ca="1">D28/('Original Mexico'!AI119*'Original Mexico'!AH119/100)</f>
        <v>143232.12356225163</v>
      </c>
      <c r="F28">
        <f t="shared" si="0"/>
        <v>108.15641439226351</v>
      </c>
      <c r="G28">
        <f ca="1">'Original Mexico'!B29/('Original Mexico'!AH119/100)</f>
        <v>20157.237435781321</v>
      </c>
      <c r="H28">
        <f ca="1">'Original Mexico'!P29+'Original Mexico'!Q29+'Original Mexico'!R29+'Original Mexico'!S29+('Original Mexico'!M29-'Original Mexico'!N29)/('Original Mexico'!N29/'Original Mexico'!O29)</f>
        <v>9021702996874.002</v>
      </c>
      <c r="J28">
        <f ca="1">U43/('Original Mexico'!AI119*'Original Mexico'!AH119/100)</f>
        <v>143232.12356225163</v>
      </c>
      <c r="K28">
        <f t="shared" si="1"/>
        <v>147075.96762572473</v>
      </c>
      <c r="L28">
        <f t="shared" si="2"/>
        <v>1.5708726003927844</v>
      </c>
      <c r="M28">
        <f ca="1">'Original Mexico'!K29/('Original Mexico'!AI119*'Original Mexico'!AH119/100)</f>
        <v>0.61995155237299537</v>
      </c>
      <c r="N28">
        <f t="shared" si="3"/>
        <v>108.15641439226351</v>
      </c>
      <c r="O28">
        <f t="shared" si="4"/>
        <v>99.466865622904933</v>
      </c>
      <c r="P28">
        <f t="shared" si="5"/>
        <v>107.92823619436356</v>
      </c>
      <c r="Q28">
        <f t="shared" si="6"/>
        <v>100.74854170142812</v>
      </c>
      <c r="T28" t="s">
        <v>92</v>
      </c>
      <c r="U28">
        <f ca="1">'Original Mexico'!Y29/('Original Mexico'!Z29/100)</f>
        <v>6573481607440.2803</v>
      </c>
      <c r="V28">
        <f t="shared" si="7"/>
        <v>17244780099359.467</v>
      </c>
      <c r="W28">
        <f t="shared" si="8"/>
        <v>2.6233860728903142</v>
      </c>
      <c r="X28">
        <f ca="1">('Original Mexico'!X29+'Original Mexico'!W29)/('Original Mexico'!Z29/100)</f>
        <v>1380303901353.0127</v>
      </c>
      <c r="Z28">
        <v>1923</v>
      </c>
      <c r="AA28">
        <v>57.905253469312171</v>
      </c>
      <c r="AB28">
        <f ca="1">('Original Mexico'!AD34/(AA28*'Original Mexico'!AG34))/('Original Mexico'!AD$11/(AA$5*'Original Mexico'!AG$11))*100</f>
        <v>133.46340346714584</v>
      </c>
    </row>
    <row r="29" spans="1:31">
      <c r="A29">
        <v>2009</v>
      </c>
      <c r="B29">
        <f ca="1">1000000*'Original Mexico'!J30/('Original Mexico'!Y45/'Original Mexico'!I30)</f>
        <v>1.8314905676017547E-2</v>
      </c>
      <c r="C29">
        <f ca="1">('Original Mexico'!G30+'Original Mexico'!H30)*1000000/'Original Mexico'!Y45</f>
        <v>0.56922315148986113</v>
      </c>
      <c r="D29">
        <f ca="1">('Original Mexico'!Y45/('Original Mexico'!Z45/100))</f>
        <v>9527024973038.0508</v>
      </c>
      <c r="E29">
        <f ca="1">D29/('Original Mexico'!AI120*'Original Mexico'!AH120/100)</f>
        <v>132327.43320146255</v>
      </c>
      <c r="F29">
        <f ca="1">E29/E$5*100</f>
        <v>99.922142776732883</v>
      </c>
      <c r="G29">
        <f ca="1">'Original Mexico'!B30/('Original Mexico'!AH120/100)</f>
        <v>18631.225010180995</v>
      </c>
      <c r="H29">
        <f ca="1">'Original Mexico'!P30+'Original Mexico'!Q30+'Original Mexico'!R30+'Original Mexico'!S30+('Original Mexico'!M30-'Original Mexico'!N30)/('Original Mexico'!N30/'Original Mexico'!O30)</f>
        <v>8392031317349.4687</v>
      </c>
      <c r="J29">
        <f ca="1">U44/('Original Mexico'!AI120*'Original Mexico'!AH120/100)</f>
        <v>132327.43320146255</v>
      </c>
      <c r="K29">
        <f t="shared" si="1"/>
        <v>133810.23752636413</v>
      </c>
      <c r="L29">
        <f t="shared" si="2"/>
        <v>1.6426164539786743</v>
      </c>
      <c r="M29">
        <f ca="1">'Original Mexico'!K30/('Original Mexico'!AI120*'Original Mexico'!AH120/100)</f>
        <v>0.60203865662130884</v>
      </c>
      <c r="N29">
        <f t="shared" si="3"/>
        <v>99.922142776732883</v>
      </c>
      <c r="O29">
        <f t="shared" si="4"/>
        <v>90.495307492207061</v>
      </c>
      <c r="P29">
        <f t="shared" si="5"/>
        <v>112.85746315610166</v>
      </c>
      <c r="Q29">
        <f t="shared" si="6"/>
        <v>97.83751080276474</v>
      </c>
      <c r="T29" t="s">
        <v>93</v>
      </c>
      <c r="U29">
        <f ca="1">'Original Mexico'!Y30/('Original Mexico'!Z30/100)</f>
        <v>6863722239287.1836</v>
      </c>
      <c r="V29">
        <f t="shared" si="7"/>
        <v>17762844995744.504</v>
      </c>
      <c r="W29">
        <f t="shared" si="8"/>
        <v>2.5879317921800435</v>
      </c>
      <c r="X29">
        <f ca="1">('Original Mexico'!X30+'Original Mexico'!W30)/('Original Mexico'!Z30/100)</f>
        <v>1490512318992.9436</v>
      </c>
      <c r="Z29">
        <v>1924</v>
      </c>
      <c r="AA29">
        <v>57.946259105245126</v>
      </c>
      <c r="AB29">
        <f ca="1">('Original Mexico'!AD35/(AA29*'Original Mexico'!AG35))/('Original Mexico'!AD$11/(AA$5*'Original Mexico'!AG$11))*100</f>
        <v>129.17816830249112</v>
      </c>
    </row>
    <row r="30" spans="1:31">
      <c r="A30">
        <v>2010</v>
      </c>
      <c r="B30">
        <f ca="1">1000000*'Original Mexico'!J31/('Original Mexico'!Y46/'Original Mexico'!I31)</f>
        <v>2.0084198672830338E-2</v>
      </c>
      <c r="C30">
        <f ca="1">('Original Mexico'!G31+'Original Mexico'!H31)*1000000/'Original Mexico'!Y46</f>
        <v>0.62085142776721536</v>
      </c>
      <c r="D30">
        <f ca="1">('Original Mexico'!Y46/('Original Mexico'!Z46/100))</f>
        <v>10034208736715.307</v>
      </c>
      <c r="E30">
        <f ca="1">D30/('Original Mexico'!AI121*'Original Mexico'!AH121/100)</f>
        <v>137051.52275723388</v>
      </c>
      <c r="F30">
        <f t="shared" si="0"/>
        <v>103.48936341769546</v>
      </c>
      <c r="G30">
        <f ca="1">'Original Mexico'!B31/('Original Mexico'!AH121/100)</f>
        <v>19334.603642690472</v>
      </c>
      <c r="H30">
        <f ca="1">'Original Mexico'!P31+'Original Mexico'!Q31+'Original Mexico'!R31+'Original Mexico'!S31+('Original Mexico'!M31-'Original Mexico'!N31)/('Original Mexico'!N31/'Original Mexico'!O31)</f>
        <v>8863412052385.0898</v>
      </c>
      <c r="J30">
        <f ca="1">U45/('Original Mexico'!AI121*'Original Mexico'!AH121/100)</f>
        <v>137051.52275723388</v>
      </c>
      <c r="K30">
        <f t="shared" si="1"/>
        <v>141069.88706339887</v>
      </c>
      <c r="L30">
        <f t="shared" si="2"/>
        <v>1.6227343108225241</v>
      </c>
      <c r="M30">
        <f ca="1">'Original Mexico'!K31/('Original Mexico'!AI121*'Original Mexico'!AH121/100)</f>
        <v>0.59869017036362771</v>
      </c>
      <c r="N30">
        <f t="shared" si="3"/>
        <v>103.48936341769546</v>
      </c>
      <c r="O30">
        <f t="shared" si="4"/>
        <v>95.404978301289816</v>
      </c>
      <c r="P30">
        <f t="shared" si="5"/>
        <v>111.49144235844399</v>
      </c>
      <c r="Q30">
        <f t="shared" si="6"/>
        <v>97.293347140173125</v>
      </c>
      <c r="T30" t="s">
        <v>94</v>
      </c>
      <c r="U30">
        <f ca="1">'Original Mexico'!Y31/('Original Mexico'!Z31/100)</f>
        <v>6440436892003.8535</v>
      </c>
      <c r="V30">
        <f t="shared" si="7"/>
        <v>18365215064950.223</v>
      </c>
      <c r="W30">
        <f t="shared" si="8"/>
        <v>2.8515480196307208</v>
      </c>
      <c r="X30">
        <f ca="1">('Original Mexico'!X31+'Original Mexico'!W31)/('Original Mexico'!Z31/100)</f>
        <v>1276501508891.5889</v>
      </c>
      <c r="Z30">
        <v>1925</v>
      </c>
      <c r="AA30">
        <v>57.959788629722851</v>
      </c>
      <c r="AB30">
        <f ca="1">('Original Mexico'!AD36/(AA30*'Original Mexico'!AG36))/('Original Mexico'!AD$11/(AA$5*'Original Mexico'!AG$11))*100</f>
        <v>135.03641846592376</v>
      </c>
    </row>
    <row r="31" spans="1:31">
      <c r="A31">
        <v>2011</v>
      </c>
      <c r="B31">
        <f ca="1">1000000*'Original Mexico'!J32/('Original Mexico'!Y47/'Original Mexico'!I32)</f>
        <v>1.6926857838552006E-2</v>
      </c>
      <c r="C31">
        <f ca="1">('Original Mexico'!G32+'Original Mexico'!H32)*1000000/'Original Mexico'!Y47</f>
        <v>0.64594435800917638</v>
      </c>
      <c r="D31">
        <f ca="1">('Original Mexico'!Y47/('Original Mexico'!Z47/100))</f>
        <v>10427322711219.352</v>
      </c>
      <c r="E31">
        <f ca="1">D31/('Original Mexico'!AI122*'Original Mexico'!AH122/100)</f>
        <v>140130.78435244062</v>
      </c>
      <c r="F31">
        <f t="shared" si="0"/>
        <v>105.81455335994062</v>
      </c>
      <c r="G31">
        <f ca="1">'Original Mexico'!B32/('Original Mexico'!AH122/100)</f>
        <v>19767.656573920358</v>
      </c>
      <c r="H31">
        <f ca="1">'Original Mexico'!P32+'Original Mexico'!Q32+'Original Mexico'!R32+'Original Mexico'!S32+('Original Mexico'!M32-'Original Mexico'!N32)/('Original Mexico'!N32/'Original Mexico'!O32)</f>
        <v>9206423991662.4219</v>
      </c>
      <c r="J31">
        <f ca="1">U46/('Original Mexico'!AI122*'Original Mexico'!AH122/100)</f>
        <v>140130.78435244062</v>
      </c>
      <c r="K31">
        <f t="shared" si="1"/>
        <v>144174.3529573956</v>
      </c>
      <c r="L31">
        <f t="shared" si="2"/>
        <v>1.6141967933274797</v>
      </c>
      <c r="M31">
        <f ca="1">'Original Mexico'!K32/('Original Mexico'!AI122*'Original Mexico'!AH122/100)</f>
        <v>0.6021283306984101</v>
      </c>
      <c r="N31">
        <f t="shared" si="3"/>
        <v>105.81455335994062</v>
      </c>
      <c r="O31">
        <f t="shared" si="4"/>
        <v>97.504515682508128</v>
      </c>
      <c r="P31">
        <f t="shared" si="5"/>
        <v>110.90486442431472</v>
      </c>
      <c r="Q31">
        <f t="shared" si="6"/>
        <v>97.852083768122739</v>
      </c>
      <c r="T31" t="s">
        <v>95</v>
      </c>
      <c r="U31">
        <f ca="1">'Original Mexico'!Y32/('Original Mexico'!Z32/100)</f>
        <v>6772332893295.3506</v>
      </c>
      <c r="V31">
        <f t="shared" si="7"/>
        <v>18723455820594.301</v>
      </c>
      <c r="W31">
        <f t="shared" si="8"/>
        <v>2.7646980908352323</v>
      </c>
      <c r="X31">
        <f ca="1">('Original Mexico'!X32+'Original Mexico'!W32)/('Original Mexico'!Z32/100)</f>
        <v>1564811639211.7043</v>
      </c>
      <c r="Z31">
        <v>1926</v>
      </c>
      <c r="AA31">
        <v>57.947286917497507</v>
      </c>
      <c r="AB31">
        <f ca="1">('Original Mexico'!AD37/(AA31*'Original Mexico'!AG37))/('Original Mexico'!AD$11/(AA$5*'Original Mexico'!AG$11))*100</f>
        <v>140.95461671450872</v>
      </c>
    </row>
    <row r="32" spans="1:31">
      <c r="A32">
        <v>2012</v>
      </c>
      <c r="B32">
        <f ca="1">1000000*'Original Mexico'!J33/('Original Mexico'!Y48/'Original Mexico'!I33)</f>
        <v>1.5683837321183131E-2</v>
      </c>
      <c r="C32">
        <f ca="1">('Original Mexico'!G33+'Original Mexico'!H33)*1000000/'Original Mexico'!Y48</f>
        <v>0.66881640767229356</v>
      </c>
      <c r="D32">
        <f ca="1">('Original Mexico'!Y48/('Original Mexico'!Z48/100))</f>
        <v>10820722157803.922</v>
      </c>
      <c r="E32">
        <f ca="1">D32/('Original Mexico'!AI123*'Original Mexico'!AH123/100)</f>
        <v>143079.35985725175</v>
      </c>
      <c r="F32">
        <f t="shared" si="0"/>
        <v>108.04106055842271</v>
      </c>
      <c r="G32">
        <f ca="1">'Original Mexico'!B33/('Original Mexico'!AH123/100)</f>
        <v>20210.408945837655</v>
      </c>
      <c r="H32">
        <f ca="1">'Original Mexico'!P33+'Original Mexico'!Q33+'Original Mexico'!R33+'Original Mexico'!S33+('Original Mexico'!M33-'Original Mexico'!N33)/('Original Mexico'!N33/'Original Mexico'!O33)</f>
        <v>9261903984081.7012</v>
      </c>
      <c r="J32">
        <f ca="1">U47/('Original Mexico'!AI123*'Original Mexico'!AH123/100)</f>
        <v>143079.35985725175</v>
      </c>
      <c r="K32">
        <f t="shared" si="1"/>
        <v>145461.12414358029</v>
      </c>
      <c r="L32">
        <f t="shared" si="2"/>
        <v>1.6098940826303181</v>
      </c>
      <c r="M32">
        <f ca="1">'Original Mexico'!K33/('Original Mexico'!AI123*'Original Mexico'!AH123/100)</f>
        <v>0.61098809027897127</v>
      </c>
      <c r="N32">
        <f t="shared" si="3"/>
        <v>108.04106055842271</v>
      </c>
      <c r="O32">
        <f t="shared" si="4"/>
        <v>98.374753687600631</v>
      </c>
      <c r="P32">
        <f t="shared" si="5"/>
        <v>110.60924275755247</v>
      </c>
      <c r="Q32">
        <f t="shared" si="6"/>
        <v>99.291886369068166</v>
      </c>
      <c r="T32" t="s">
        <v>96</v>
      </c>
      <c r="U32">
        <f ca="1">'Original Mexico'!Y33/('Original Mexico'!Z33/100)</f>
        <v>7230953409375.3721</v>
      </c>
      <c r="V32">
        <f t="shared" si="7"/>
        <v>19352094668776.289</v>
      </c>
      <c r="W32">
        <f t="shared" si="8"/>
        <v>2.6762853489949361</v>
      </c>
      <c r="X32">
        <f ca="1">('Original Mexico'!X33+'Original Mexico'!W33)/('Original Mexico'!Z33/100)</f>
        <v>1870127766454.6135</v>
      </c>
      <c r="Z32">
        <v>1927</v>
      </c>
      <c r="AA32">
        <v>57.909822385023048</v>
      </c>
      <c r="AB32">
        <f ca="1">('Original Mexico'!AD38/(AA32*'Original Mexico'!AG38))/('Original Mexico'!AD$11/(AA$5*'Original Mexico'!AG$11))*100</f>
        <v>132.75624297805402</v>
      </c>
    </row>
    <row r="33" spans="20:28">
      <c r="T33" t="s">
        <v>97</v>
      </c>
      <c r="U33">
        <f ca="1">'Original Mexico'!Y34/('Original Mexico'!Z34/100)</f>
        <v>7594697585689.958</v>
      </c>
      <c r="V33">
        <f t="shared" si="7"/>
        <v>20254617701792.086</v>
      </c>
      <c r="W33">
        <f t="shared" si="8"/>
        <v>2.6669419648724575</v>
      </c>
      <c r="X33">
        <f ca="1">('Original Mexico'!X34+'Original Mexico'!W34)/('Original Mexico'!Z34/100)</f>
        <v>1846994278008.7542</v>
      </c>
      <c r="Z33">
        <v>1928</v>
      </c>
      <c r="AA33">
        <v>57.848010744317314</v>
      </c>
      <c r="AB33">
        <f ca="1">('Original Mexico'!AD39/(AA33*'Original Mexico'!AG39))/('Original Mexico'!AD$11/(AA$5*'Original Mexico'!AG$11))*100</f>
        <v>131.65342536838756</v>
      </c>
    </row>
    <row r="34" spans="20:28">
      <c r="T34" t="s">
        <v>98</v>
      </c>
      <c r="U34">
        <f ca="1">'Original Mexico'!Y35/('Original Mexico'!Z35/100)</f>
        <v>7880018914343.2012</v>
      </c>
      <c r="V34">
        <f t="shared" si="7"/>
        <v>21088881094711.234</v>
      </c>
      <c r="W34">
        <f t="shared" si="8"/>
        <v>2.6762475222394806</v>
      </c>
      <c r="X34">
        <f ca="1">('Original Mexico'!X35+'Original Mexico'!W35)/('Original Mexico'!Z35/100)</f>
        <v>1849834636785.6345</v>
      </c>
      <c r="Z34">
        <v>1929</v>
      </c>
      <c r="AA34">
        <v>57.762188385022952</v>
      </c>
      <c r="AB34">
        <f ca="1">('Original Mexico'!AD40/(AA34*'Original Mexico'!AG40))/('Original Mexico'!AD$11/(AA$5*'Original Mexico'!AG$11))*100</f>
        <v>124.78029616936841</v>
      </c>
    </row>
    <row r="35" spans="20:28">
      <c r="T35" t="s">
        <v>99</v>
      </c>
      <c r="U35">
        <f ca="1">'Original Mexico'!Y36/('Original Mexico'!Z36/100)</f>
        <v>8399388954816.3447</v>
      </c>
      <c r="V35">
        <f t="shared" si="7"/>
        <v>21884271676761.305</v>
      </c>
      <c r="W35">
        <f t="shared" si="8"/>
        <v>2.6054599679197512</v>
      </c>
      <c r="X35">
        <f ca="1">('Original Mexico'!X36+'Original Mexico'!W36)/('Original Mexico'!Z36/100)</f>
        <v>1997748284954.9387</v>
      </c>
      <c r="Z35">
        <v>1930</v>
      </c>
      <c r="AA35">
        <v>57.652829227554179</v>
      </c>
      <c r="AB35">
        <f ca="1">('Original Mexico'!AD41/(AA35*'Original Mexico'!AG41))/('Original Mexico'!AD$11/(AA$5*'Original Mexico'!AG$11))*100</f>
        <v>115.13425496773877</v>
      </c>
    </row>
    <row r="36" spans="20:28">
      <c r="T36" t="s">
        <v>100</v>
      </c>
      <c r="U36">
        <f ca="1">'Original Mexico'!Y37/('Original Mexico'!Z37/100)</f>
        <v>8396631762377.9043</v>
      </c>
      <c r="V36">
        <f t="shared" si="7"/>
        <v>22787806377878.176</v>
      </c>
      <c r="W36">
        <f t="shared" si="8"/>
        <v>2.7139223229940392</v>
      </c>
      <c r="X36">
        <f ca="1">('Original Mexico'!X37+'Original Mexico'!W37)/('Original Mexico'!Z37/100)</f>
        <v>1749020780850.1538</v>
      </c>
      <c r="Z36">
        <v>1931</v>
      </c>
      <c r="AA36">
        <v>57.521201683425872</v>
      </c>
      <c r="AB36">
        <f ca="1">('Original Mexico'!AD42/(AA36*'Original Mexico'!AG42))/('Original Mexico'!AD$11/(AA$5*'Original Mexico'!AG$11))*100</f>
        <v>117.14216114363411</v>
      </c>
    </row>
    <row r="37" spans="20:28">
      <c r="T37" t="s">
        <v>101</v>
      </c>
      <c r="U37">
        <f ca="1">'Original Mexico'!Y38/('Original Mexico'!Z38/100)</f>
        <v>8461449345575.9346</v>
      </c>
      <c r="V37">
        <f t="shared" si="7"/>
        <v>23397436839834.418</v>
      </c>
      <c r="W37">
        <f t="shared" si="8"/>
        <v>2.7651807490956331</v>
      </c>
      <c r="X37">
        <f ca="1">('Original Mexico'!X38+'Original Mexico'!W38)/('Original Mexico'!Z38/100)</f>
        <v>1743601802108.7595</v>
      </c>
      <c r="Z37">
        <v>1932</v>
      </c>
      <c r="AA37">
        <v>57.37026098356823</v>
      </c>
      <c r="AB37">
        <f ca="1">('Original Mexico'!AD43/(AA37*'Original Mexico'!AG43))/('Original Mexico'!AD$11/(AA$5*'Original Mexico'!AG$11))*100</f>
        <v>98.19049744782437</v>
      </c>
    </row>
    <row r="38" spans="20:28">
      <c r="T38" t="s">
        <v>102</v>
      </c>
      <c r="U38">
        <f ca="1">'Original Mexico'!Y39/('Original Mexico'!Z39/100)</f>
        <v>8579085802587.0215</v>
      </c>
      <c r="V38">
        <f t="shared" si="7"/>
        <v>23971166799951.453</v>
      </c>
      <c r="W38">
        <f t="shared" si="8"/>
        <v>2.7941399994767453</v>
      </c>
      <c r="X38">
        <f ca="1">('Original Mexico'!X39+'Original Mexico'!W39)/('Original Mexico'!Z39/100)</f>
        <v>1963869878344.2178</v>
      </c>
      <c r="Z38">
        <v>1933</v>
      </c>
      <c r="AA38">
        <v>57.203942380457171</v>
      </c>
      <c r="AB38">
        <f ca="1">('Original Mexico'!AD44/(AA38*'Original Mexico'!AG44))/('Original Mexico'!AD$11/(AA$5*'Original Mexico'!AG$11))*100</f>
        <v>107.63542821161565</v>
      </c>
    </row>
    <row r="39" spans="20:28">
      <c r="T39" t="s">
        <v>103</v>
      </c>
      <c r="U39">
        <f ca="1">'Original Mexico'!Y40/('Original Mexico'!Z40/100)</f>
        <v>8928217911772.7793</v>
      </c>
      <c r="V39">
        <f t="shared" si="7"/>
        <v>24736478338298.098</v>
      </c>
      <c r="W39">
        <f t="shared" si="8"/>
        <v>2.7705952725101493</v>
      </c>
      <c r="X39">
        <f ca="1">('Original Mexico'!X40+'Original Mexico'!W40)/('Original Mexico'!Z40/100)</f>
        <v>2210085135277.8452</v>
      </c>
      <c r="Z39">
        <v>1934</v>
      </c>
      <c r="AA39">
        <v>57.026647481804595</v>
      </c>
      <c r="AB39">
        <f ca="1">('Original Mexico'!AD45/(AA39*'Original Mexico'!AG45))/('Original Mexico'!AD$11/(AA$5*'Original Mexico'!AG$11))*100</f>
        <v>113.1933643139289</v>
      </c>
    </row>
    <row r="40" spans="20:28">
      <c r="T40" t="s">
        <v>104</v>
      </c>
      <c r="U40">
        <f ca="1">'Original Mexico'!Y41/('Original Mexico'!Z41/100)</f>
        <v>9220649020000</v>
      </c>
      <c r="V40">
        <f t="shared" si="7"/>
        <v>25709739556661.035</v>
      </c>
      <c r="W40">
        <f t="shared" si="8"/>
        <v>2.7882787318870355</v>
      </c>
      <c r="X40">
        <f ca="1">('Original Mexico'!X41+'Original Mexico'!W41)/('Original Mexico'!Z41/100)</f>
        <v>2224665341000</v>
      </c>
      <c r="Z40">
        <v>1935</v>
      </c>
      <c r="AA40">
        <v>56.84288436328189</v>
      </c>
      <c r="AB40">
        <f ca="1">('Original Mexico'!AD46/(AA40*'Original Mexico'!AG46))/('Original Mexico'!AD$11/(AA$5*'Original Mexico'!AG$11))*100</f>
        <v>119.81595489511541</v>
      </c>
    </row>
    <row r="41" spans="20:28">
      <c r="T41" t="s">
        <v>105</v>
      </c>
      <c r="U41">
        <f ca="1">'Original Mexico'!Y42/('Original Mexico'!Z42/100)</f>
        <v>9687100604165.2402</v>
      </c>
      <c r="V41">
        <f t="shared" si="7"/>
        <v>26648917919827.98</v>
      </c>
      <c r="W41">
        <f t="shared" si="8"/>
        <v>2.7509694601880703</v>
      </c>
      <c r="X41">
        <f ca="1">('Original Mexico'!X42+'Original Mexico'!W42)/('Original Mexico'!Z42/100)</f>
        <v>2511792063843.4687</v>
      </c>
      <c r="Z41">
        <v>1936</v>
      </c>
      <c r="AA41">
        <v>56.657017444194643</v>
      </c>
      <c r="AB41">
        <f ca="1">('Original Mexico'!AD47/(AA41*'Original Mexico'!AG47))/('Original Mexico'!AD$11/(AA$5*'Original Mexico'!AG$11))*100</f>
        <v>128.03681506766117</v>
      </c>
    </row>
    <row r="42" spans="20:28">
      <c r="T42" t="s">
        <v>106</v>
      </c>
      <c r="U42">
        <f ca="1">'Original Mexico'!Y43/('Original Mexico'!Z43/100)</f>
        <v>10012921377227.348</v>
      </c>
      <c r="V42">
        <f t="shared" si="7"/>
        <v>27828264087680.051</v>
      </c>
      <c r="W42">
        <f t="shared" si="8"/>
        <v>2.7792352540558851</v>
      </c>
      <c r="X42">
        <f ca="1">('Original Mexico'!X43+'Original Mexico'!W43)/('Original Mexico'!Z43/100)</f>
        <v>2635482786561.2158</v>
      </c>
      <c r="Z42">
        <v>1937</v>
      </c>
      <c r="AA42">
        <v>56.473082045361643</v>
      </c>
      <c r="AB42">
        <f ca="1">('Original Mexico'!AD48/(AA42*'Original Mexico'!AG48))/('Original Mexico'!AD$11/(AA$5*'Original Mexico'!AG$11))*100</f>
        <v>130.44449643528381</v>
      </c>
    </row>
    <row r="43" spans="20:28">
      <c r="T43" t="s">
        <v>107</v>
      </c>
      <c r="U43">
        <f ca="1">'Original Mexico'!Y44/('Original Mexico'!Z44/100)</f>
        <v>10134857426549.307</v>
      </c>
      <c r="V43">
        <f t="shared" si="7"/>
        <v>29072333669857.262</v>
      </c>
      <c r="W43">
        <f t="shared" si="8"/>
        <v>2.8685488553296543</v>
      </c>
      <c r="X43">
        <f ca="1">('Original Mexico'!X44+'Original Mexico'!W44)/('Original Mexico'!Z44/100)</f>
        <v>2711466026250.689</v>
      </c>
      <c r="Z43">
        <v>1938</v>
      </c>
      <c r="AA43">
        <v>56.294619984994732</v>
      </c>
      <c r="AB43">
        <f ca="1">('Original Mexico'!AD49/(AA43*'Original Mexico'!AG49))/('Original Mexico'!AD$11/(AA$5*'Original Mexico'!AG$11))*100</f>
        <v>130.71782728768741</v>
      </c>
    </row>
    <row r="44" spans="20:28">
      <c r="T44" t="s">
        <v>165</v>
      </c>
      <c r="U44">
        <f ca="1">'Original Mexico'!Y45/('Original Mexico'!Z45/100)</f>
        <v>9527024973038.0508</v>
      </c>
      <c r="V44">
        <f t="shared" si="7"/>
        <v>30330183012615.086</v>
      </c>
      <c r="W44">
        <f t="shared" si="8"/>
        <v>3.1835943642901112</v>
      </c>
      <c r="X44">
        <f ca="1">('Original Mexico'!X45+'Original Mexico'!W45)/('Original Mexico'!Z45/100)</f>
        <v>2236243023064.27</v>
      </c>
      <c r="Z44">
        <v>1939</v>
      </c>
      <c r="AA44">
        <v>56.124495859379529</v>
      </c>
      <c r="AB44">
        <f ca="1">('Original Mexico'!AD50/(AA44*'Original Mexico'!AG50))/('Original Mexico'!AD$11/(AA$5*'Original Mexico'!AG$11))*100</f>
        <v>135.80646687395733</v>
      </c>
    </row>
    <row r="45" spans="20:28">
      <c r="T45" t="s">
        <v>166</v>
      </c>
      <c r="U45">
        <f ca="1">'Original Mexico'!Y46/('Original Mexico'!Z46/100)</f>
        <v>10034208736715.307</v>
      </c>
      <c r="V45">
        <f t="shared" si="7"/>
        <v>31049916885048.602</v>
      </c>
      <c r="W45">
        <f t="shared" si="8"/>
        <v>3.094406116093293</v>
      </c>
      <c r="X45">
        <f ca="1">('Original Mexico'!X46+'Original Mexico'!W46)/('Original Mexico'!Z46/100)</f>
        <v>2374232938134.1226</v>
      </c>
      <c r="Z45">
        <v>1940</v>
      </c>
      <c r="AA45">
        <v>55.964658590169016</v>
      </c>
      <c r="AB45">
        <f ca="1">('Original Mexico'!AD51/(AA45*'Original Mexico'!AG51))/('Original Mexico'!AD$11/(AA$5*'Original Mexico'!AG$11))*100</f>
        <v>135.73107969932835</v>
      </c>
    </row>
    <row r="46" spans="20:28">
      <c r="T46" t="s">
        <v>167</v>
      </c>
      <c r="U46">
        <f ca="1">'Original Mexico'!Y47/('Original Mexico'!Z47/100)</f>
        <v>10427322711219.352</v>
      </c>
      <c r="V46">
        <f t="shared" si="7"/>
        <v>31871653978930.293</v>
      </c>
      <c r="W46">
        <f t="shared" si="8"/>
        <v>3.0565519895761701</v>
      </c>
      <c r="X46">
        <f ca="1">('Original Mexico'!X47+'Original Mexico'!W47)/('Original Mexico'!Z47/100)</f>
        <v>2590686330515.9741</v>
      </c>
      <c r="Z46">
        <v>1941</v>
      </c>
      <c r="AA46">
        <v>55.815819592331806</v>
      </c>
      <c r="AB46">
        <f ca="1">('Original Mexico'!AD52/(AA46*'Original Mexico'!AG52))/('Original Mexico'!AD$11/(AA$5*'Original Mexico'!AG$11))*100</f>
        <v>145.34256902191345</v>
      </c>
    </row>
    <row r="47" spans="20:28">
      <c r="T47" t="s">
        <v>168</v>
      </c>
      <c r="U47">
        <f ca="1">'Original Mexico'!Y48/('Original Mexico'!Z48/100)</f>
        <v>10820722157803.922</v>
      </c>
      <c r="V47">
        <f t="shared" si="7"/>
        <v>32868757610499.75</v>
      </c>
      <c r="W47">
        <f t="shared" si="8"/>
        <v>3.0375752312238005</v>
      </c>
      <c r="X47">
        <f ca="1">('Original Mexico'!X48+'Original Mexico'!W48)/('Original Mexico'!Z48/100)</f>
        <v>2674532876245.3838</v>
      </c>
      <c r="Z47">
        <v>1942</v>
      </c>
      <c r="AA47">
        <v>55.677028073534451</v>
      </c>
      <c r="AB47">
        <f ca="1">('Original Mexico'!AD53/(AA47*'Original Mexico'!AG53))/('Original Mexico'!AD$11/(AA$5*'Original Mexico'!AG$11))*100</f>
        <v>149.75566822759657</v>
      </c>
    </row>
    <row r="48" spans="20:28">
      <c r="Z48">
        <v>1943</v>
      </c>
      <c r="AA48">
        <v>55.546122669368692</v>
      </c>
      <c r="AB48">
        <f ca="1">('Original Mexico'!AD54/(AA48*'Original Mexico'!AG54))/('Original Mexico'!AD$11/(AA$5*'Original Mexico'!AG$11))*100</f>
        <v>151.4955820757614</v>
      </c>
    </row>
    <row r="49" spans="26:28">
      <c r="Z49">
        <v>1944</v>
      </c>
      <c r="AA49">
        <v>55.420082603787179</v>
      </c>
      <c r="AB49">
        <f ca="1">('Original Mexico'!AD55/(AA49*'Original Mexico'!AG55))/('Original Mexico'!AD$11/(AA$5*'Original Mexico'!AG$11))*100</f>
        <v>159.83547523766285</v>
      </c>
    </row>
    <row r="50" spans="26:28">
      <c r="Z50">
        <v>1945</v>
      </c>
      <c r="AA50">
        <v>55.295299988395428</v>
      </c>
      <c r="AB50">
        <f ca="1">('Original Mexico'!AD56/(AA50*'Original Mexico'!AG56))/('Original Mexico'!AD$11/(AA$5*'Original Mexico'!AG$11))*100</f>
        <v>158.33317031480038</v>
      </c>
    </row>
    <row r="51" spans="26:28">
      <c r="Z51">
        <v>1946</v>
      </c>
      <c r="AA51">
        <v>55.167803468353647</v>
      </c>
      <c r="AB51">
        <f ca="1">('Original Mexico'!AD57/(AA51*'Original Mexico'!AG57))/('Original Mexico'!AD$11/(AA$5*'Original Mexico'!AG$11))*100</f>
        <v>164.35527092786407</v>
      </c>
    </row>
    <row r="52" spans="26:28">
      <c r="Z52">
        <v>1947</v>
      </c>
      <c r="AA52">
        <v>55.033469293781565</v>
      </c>
      <c r="AB52">
        <f ca="1">('Original Mexico'!AD58/(AA52*'Original Mexico'!AG58))/('Original Mexico'!AD$11/(AA$5*'Original Mexico'!AG$11))*100</f>
        <v>165.62072172983332</v>
      </c>
    </row>
    <row r="53" spans="26:28">
      <c r="Z53">
        <v>1948</v>
      </c>
      <c r="AA53">
        <v>54.88825953020617</v>
      </c>
      <c r="AB53">
        <f ca="1">('Original Mexico'!AD59/(AA53*'Original Mexico'!AG59))/('Original Mexico'!AD$11/(AA$5*'Original Mexico'!AG$11))*100</f>
        <v>168.0191041449855</v>
      </c>
    </row>
    <row r="54" spans="26:28">
      <c r="Z54">
        <v>1949</v>
      </c>
      <c r="AA54">
        <v>54.728528645555727</v>
      </c>
      <c r="AB54">
        <f ca="1">('Original Mexico'!AD60/(AA54*'Original Mexico'!AG60))/('Original Mexico'!AD$11/(AA$5*'Original Mexico'!AG$11))*100</f>
        <v>172.72780222133593</v>
      </c>
    </row>
    <row r="55" spans="26:28">
      <c r="Z55">
        <v>1950</v>
      </c>
      <c r="AA55">
        <v>54.551438853044644</v>
      </c>
      <c r="AB55">
        <f ca="1">('Original Mexico'!AD61/(AA55*'Original Mexico'!AG61))/('Original Mexico'!AD$11/(AA$5*'Original Mexico'!AG$11))*100</f>
        <v>177.85200554884582</v>
      </c>
    </row>
    <row r="56" spans="26:28">
      <c r="Z56">
        <v>1951</v>
      </c>
      <c r="AA56">
        <v>54.35552066526823</v>
      </c>
      <c r="AB56">
        <f ca="1">('Original Mexico'!AD62/(AA56*'Original Mexico'!AG62))/('Original Mexico'!AD$11/(AA$5*'Original Mexico'!AG$11))*100</f>
        <v>186.97344991546615</v>
      </c>
    </row>
    <row r="57" spans="26:28">
      <c r="Z57">
        <v>1952</v>
      </c>
      <c r="AA57">
        <v>54.141407037376752</v>
      </c>
      <c r="AB57">
        <f ca="1">('Original Mexico'!AD63/(AA57*'Original Mexico'!AG63))/('Original Mexico'!AD$11/(AA$5*'Original Mexico'!AG$11))*100</f>
        <v>189.68673396058904</v>
      </c>
    </row>
    <row r="58" spans="26:28">
      <c r="Z58">
        <v>1953</v>
      </c>
      <c r="AA58">
        <v>53.911037786529292</v>
      </c>
      <c r="AB58">
        <f ca="1">('Original Mexico'!AD64/(AA58*'Original Mexico'!AG64))/('Original Mexico'!AD$11/(AA$5*'Original Mexico'!AG$11))*100</f>
        <v>185.55940352352036</v>
      </c>
    </row>
    <row r="59" spans="26:28">
      <c r="Z59">
        <v>1954</v>
      </c>
      <c r="AA59">
        <v>53.667045965751015</v>
      </c>
      <c r="AB59">
        <f ca="1">('Original Mexico'!AD65/(AA59*'Original Mexico'!AG65))/('Original Mexico'!AD$11/(AA$5*'Original Mexico'!AG$11))*100</f>
        <v>199.0830449534019</v>
      </c>
    </row>
    <row r="60" spans="26:28">
      <c r="Z60">
        <v>1955</v>
      </c>
      <c r="AA60">
        <v>53.412306794018946</v>
      </c>
      <c r="AB60">
        <f ca="1">('Original Mexico'!AD66/(AA60*'Original Mexico'!AG66))/('Original Mexico'!AD$11/(AA$5*'Original Mexico'!AG$11))*100</f>
        <v>210.63404587698088</v>
      </c>
    </row>
    <row r="61" spans="26:28">
      <c r="Z61">
        <v>1956</v>
      </c>
      <c r="AA61">
        <v>53.149622812045429</v>
      </c>
      <c r="AB61">
        <f ca="1">('Original Mexico'!AD67/(AA61*'Original Mexico'!AG67))/('Original Mexico'!AD$11/(AA$5*'Original Mexico'!AG$11))*100</f>
        <v>219.37859115515562</v>
      </c>
    </row>
    <row r="62" spans="26:28">
      <c r="Z62">
        <v>1957</v>
      </c>
      <c r="AA62">
        <v>52.881516511574745</v>
      </c>
      <c r="AB62">
        <f ca="1">('Original Mexico'!AD68/(AA62*'Original Mexico'!AG68))/('Original Mexico'!AD$11/(AA$5*'Original Mexico'!AG$11))*100</f>
        <v>229.9472132649056</v>
      </c>
    </row>
    <row r="63" spans="26:28">
      <c r="Z63">
        <v>1958</v>
      </c>
      <c r="AA63">
        <v>52.610102412778225</v>
      </c>
      <c r="AB63">
        <f ca="1">('Original Mexico'!AD69/(AA63*'Original Mexico'!AG69))/('Original Mexico'!AD$11/(AA$5*'Original Mexico'!AG$11))*100</f>
        <v>235.83915172851215</v>
      </c>
    </row>
    <row r="64" spans="26:28">
      <c r="Z64">
        <v>1959</v>
      </c>
      <c r="AA64">
        <v>52.337013364837347</v>
      </c>
      <c r="AB64">
        <f ca="1">('Original Mexico'!AD70/(AA64*'Original Mexico'!AG70))/('Original Mexico'!AD$11/(AA$5*'Original Mexico'!AG$11))*100</f>
        <v>236.39992248790503</v>
      </c>
    </row>
    <row r="65" spans="26:31">
      <c r="Z65">
        <v>1960</v>
      </c>
      <c r="AA65">
        <v>52.063359924508589</v>
      </c>
      <c r="AB65">
        <f ca="1">('Original Mexico'!AD71/(AA65*'Original Mexico'!AG71))/('Original Mexico'!AD$11/(AA$5*'Original Mexico'!AG$11))*100</f>
        <v>248.60579362273239</v>
      </c>
      <c r="AC65">
        <f ca="1">'Original Mexico'!AD71*1000/('Original Mexico'!AH71*'Original Mexico'!AI71)/('Original Mexico'!AD$11/(AA$5*'Original Mexico'!AG$11))*100</f>
        <v>254.39045480191336</v>
      </c>
    </row>
    <row r="66" spans="26:31">
      <c r="Z66">
        <v>1961</v>
      </c>
      <c r="AB66">
        <f ca="1">'Original Mexico'!AD72*1000/('Original Mexico'!AH72*'Original Mexico'!AI72)/('Original Mexico'!AD$11/(AA$5*'Original Mexico'!AG$11))*100*(AB$65/AC$65)</f>
        <v>254.0702743916211</v>
      </c>
      <c r="AC66">
        <f ca="1">'Original Mexico'!AD72*1000/('Original Mexico'!AH72*'Original Mexico'!AI72)/('Original Mexico'!AD$11/(AA$5*'Original Mexico'!AG$11))*100</f>
        <v>259.98208534196203</v>
      </c>
    </row>
    <row r="67" spans="26:31">
      <c r="Z67">
        <v>1962</v>
      </c>
      <c r="AB67">
        <f ca="1">'Original Mexico'!AD73*1000/('Original Mexico'!AH73*'Original Mexico'!AI73)/('Original Mexico'!AD$11/(AA$5*'Original Mexico'!AG$11))*100*(AB$65/AC$65)</f>
        <v>259.25210409632069</v>
      </c>
    </row>
    <row r="68" spans="26:31">
      <c r="Z68">
        <v>1963</v>
      </c>
      <c r="AB68">
        <f ca="1">'Original Mexico'!AD74*1000/('Original Mexico'!AH74*'Original Mexico'!AI74)/('Original Mexico'!AD$11/(AA$5*'Original Mexico'!AG$11))*100*(AB$65/AC$65)</f>
        <v>273.03216845754298</v>
      </c>
      <c r="AE68">
        <v>254.32032217841208</v>
      </c>
    </row>
    <row r="69" spans="26:31">
      <c r="Z69">
        <v>1964</v>
      </c>
      <c r="AB69">
        <f ca="1">'Original Mexico'!AD75*1000/('Original Mexico'!AH75*'Original Mexico'!AI75)/('Original Mexico'!AD$11/(AA$5*'Original Mexico'!AG$11))*100*(AB$65/AC$65)</f>
        <v>297.33487399913082</v>
      </c>
    </row>
    <row r="70" spans="26:31">
      <c r="Z70">
        <v>1965</v>
      </c>
      <c r="AB70">
        <f ca="1">'Original Mexico'!AD76*1000/('Original Mexico'!AH76*'Original Mexico'!AI76)/('Original Mexico'!AD$11/(AA$5*'Original Mexico'!AG$11))*100*(AB$65/AC$65)</f>
        <v>308.48529648176037</v>
      </c>
    </row>
    <row r="71" spans="26:31">
      <c r="Z71">
        <v>1966</v>
      </c>
      <c r="AB71">
        <f ca="1">'Original Mexico'!AD77*1000/('Original Mexico'!AH77*'Original Mexico'!AI77)/('Original Mexico'!AD$11/(AA$5*'Original Mexico'!AG$11))*100*(AB$65/AC$65)</f>
        <v>321.1563172526977</v>
      </c>
    </row>
    <row r="72" spans="26:31">
      <c r="Z72">
        <v>1967</v>
      </c>
      <c r="AB72">
        <f ca="1">'Original Mexico'!AD78*1000/('Original Mexico'!AH78*'Original Mexico'!AI78)/('Original Mexico'!AD$11/(AA$5*'Original Mexico'!AG$11))*100*(AB$65/AC$65)</f>
        <v>332.0611417259878</v>
      </c>
    </row>
    <row r="73" spans="26:31">
      <c r="Z73">
        <v>1968</v>
      </c>
      <c r="AB73">
        <f ca="1">'Original Mexico'!AD79*1000/('Original Mexico'!AH79*'Original Mexico'!AI79)/('Original Mexico'!AD$11/(AA$5*'Original Mexico'!AG$11))*100*(AB$65/AC$65)</f>
        <v>349.08719419135218</v>
      </c>
    </row>
    <row r="74" spans="26:31">
      <c r="Z74">
        <v>1969</v>
      </c>
      <c r="AB74">
        <f ca="1">'Original Mexico'!AD80*1000/('Original Mexico'!AH80*'Original Mexico'!AI80)/('Original Mexico'!AD$11/(AA$5*'Original Mexico'!AG$11))*100*(AB$65/AC$65)</f>
        <v>360.50865301205414</v>
      </c>
    </row>
    <row r="75" spans="26:31">
      <c r="Z75">
        <v>1970</v>
      </c>
      <c r="AB75">
        <f ca="1">'Original Mexico'!AD81*1000/('Original Mexico'!AH81*'Original Mexico'!AI81)/('Original Mexico'!AD$11/(AA$5*'Original Mexico'!AG$11))*100*(AB$65/AC$65)</f>
        <v>374.04028462043175</v>
      </c>
      <c r="AC75">
        <f ca="1">U5/10000/('Original Mexico'!AH81*'Original Mexico'!AI81)/('Original Mexico'!AD$11/(AA$5*'Original Mexico'!AG$11))*100</f>
        <v>225.48671883337786</v>
      </c>
    </row>
    <row r="76" spans="26:31">
      <c r="Z76">
        <v>1971</v>
      </c>
      <c r="AB76">
        <f ca="1">U6/10000/('Original Mexico'!AH82*'Original Mexico'!AI82)/('Original Mexico'!AD$11/(AA$5*'Original Mexico'!AG$11))*100*(AB$75/AC$75)</f>
        <v>377.73449397909513</v>
      </c>
    </row>
    <row r="77" spans="26:31">
      <c r="Z77">
        <v>1972</v>
      </c>
      <c r="AB77">
        <f ca="1">U7/10000/('Original Mexico'!AH83*'Original Mexico'!AI83)/('Original Mexico'!AD$11/(AA$5*'Original Mexico'!AG$11))*100*(AB$75/AC$75)</f>
        <v>397.01051422076313</v>
      </c>
    </row>
    <row r="78" spans="26:31">
      <c r="Z78">
        <v>1973</v>
      </c>
      <c r="AB78">
        <f ca="1">U8/10000/('Original Mexico'!AH84*'Original Mexico'!AI84)/('Original Mexico'!AD$11/(AA$5*'Original Mexico'!AG$11))*100*(AB$75/AC$75)</f>
        <v>416.66942354894371</v>
      </c>
    </row>
    <row r="79" spans="26:31">
      <c r="Z79">
        <v>1974</v>
      </c>
      <c r="AB79">
        <f ca="1">U9/10000/('Original Mexico'!AH85*'Original Mexico'!AI85)/('Original Mexico'!AD$11/(AA$5*'Original Mexico'!AG$11))*100*(AB$75/AC$75)</f>
        <v>427.87005696376019</v>
      </c>
    </row>
    <row r="80" spans="26:31">
      <c r="Z80">
        <v>1975</v>
      </c>
      <c r="AB80">
        <f ca="1">U10/10000/('Original Mexico'!AH86*'Original Mexico'!AI86)/('Original Mexico'!AD$11/(AA$5*'Original Mexico'!AG$11))*100*(AB$75/AC$75)</f>
        <v>437.12629127341739</v>
      </c>
    </row>
    <row r="81" spans="26:28">
      <c r="Z81">
        <v>1976</v>
      </c>
      <c r="AB81">
        <f ca="1">U11/10000/('Original Mexico'!AH87*'Original Mexico'!AI87)/('Original Mexico'!AD$11/(AA$5*'Original Mexico'!AG$11))*100*(AB$75/AC$75)</f>
        <v>440.58915870602578</v>
      </c>
    </row>
    <row r="82" spans="26:28">
      <c r="Z82">
        <v>1977</v>
      </c>
      <c r="AB82">
        <f ca="1">U12/10000/('Original Mexico'!AH88*'Original Mexico'!AI88)/('Original Mexico'!AD$11/(AA$5*'Original Mexico'!AG$11))*100*(AB$75/AC$75)</f>
        <v>440.63935785810401</v>
      </c>
    </row>
    <row r="83" spans="26:28">
      <c r="Z83">
        <v>1978</v>
      </c>
      <c r="AB83">
        <f ca="1">U13/10000/('Original Mexico'!AH89*'Original Mexico'!AI89)/('Original Mexico'!AD$11/(AA$5*'Original Mexico'!AG$11))*100*(AB$75/AC$75)</f>
        <v>461.31881406709971</v>
      </c>
    </row>
    <row r="84" spans="26:28">
      <c r="Z84">
        <v>1979</v>
      </c>
      <c r="AB84">
        <f ca="1">U14/10000/('Original Mexico'!AH90*'Original Mexico'!AI90)/('Original Mexico'!AD$11/(AA$5*'Original Mexico'!AG$11))*100*(AB$75/AC$75)</f>
        <v>487.4093373019237</v>
      </c>
    </row>
    <row r="85" spans="26:28">
      <c r="Z85">
        <v>1980</v>
      </c>
      <c r="AB85">
        <f ca="1">U15/10000/('Original Mexico'!AH91*'Original Mexico'!AI91)/('Original Mexico'!AD$11/(AA$5*'Original Mexico'!AG$11))*100*(AB$75/AC$75)</f>
        <v>511.6466256296049</v>
      </c>
    </row>
    <row r="86" spans="26:28">
      <c r="Z86">
        <v>1981</v>
      </c>
      <c r="AB86">
        <f ca="1">U16/10000/('Original Mexico'!AH92*'Original Mexico'!AI92)/('Original Mexico'!AD$11/(AA$5*'Original Mexico'!AG$11))*100*(AB$75/AC$75)</f>
        <v>538.92019416992605</v>
      </c>
    </row>
    <row r="87" spans="26:28">
      <c r="Z87">
        <v>1982</v>
      </c>
      <c r="AB87">
        <f ca="1">U17/10000/('Original Mexico'!AH93*'Original Mexico'!AI93)/('Original Mexico'!AD$11/(AA$5*'Original Mexico'!AG$11))*100*(AB$75/AC$75)</f>
        <v>520.64616083791987</v>
      </c>
    </row>
    <row r="88" spans="26:28">
      <c r="Z88">
        <v>1983</v>
      </c>
      <c r="AB88">
        <f ca="1">U18/10000/('Original Mexico'!AH94*'Original Mexico'!AI94)/('Original Mexico'!AD$11/(AA$5*'Original Mexico'!AG$11))*100*(AB$75/AC$75)</f>
        <v>488.47704434960679</v>
      </c>
    </row>
    <row r="89" spans="26:28">
      <c r="Z89">
        <v>1984</v>
      </c>
      <c r="AB89">
        <f ca="1">U19/10000/('Original Mexico'!AH95*'Original Mexico'!AI95)/('Original Mexico'!AD$11/(AA$5*'Original Mexico'!AG$11))*100*(AB$75/AC$75)</f>
        <v>490.6617555940594</v>
      </c>
    </row>
    <row r="90" spans="26:28">
      <c r="Z90">
        <v>1985</v>
      </c>
      <c r="AB90">
        <f ca="1">U20/10000/('Original Mexico'!AH96*'Original Mexico'!AI96)/('Original Mexico'!AD$11/(AA$5*'Original Mexico'!AG$11))*100*(AB$75/AC$75)</f>
        <v>486.55059254200029</v>
      </c>
    </row>
    <row r="91" spans="26:28">
      <c r="Z91">
        <v>1986</v>
      </c>
      <c r="AB91">
        <f ca="1">U21/10000/('Original Mexico'!AH97*'Original Mexico'!AI97)/('Original Mexico'!AD$11/(AA$5*'Original Mexico'!AG$11))*100*(AB$75/AC$75)</f>
        <v>456.795772629098</v>
      </c>
    </row>
    <row r="92" spans="26:28">
      <c r="Z92">
        <v>1987</v>
      </c>
      <c r="AB92">
        <f ca="1">U22/10000/('Original Mexico'!AH98*'Original Mexico'!AI98)/('Original Mexico'!AD$11/(AA$5*'Original Mexico'!AG$11))*100*(AB$75/AC$75)</f>
        <v>450.00756172218962</v>
      </c>
    </row>
    <row r="93" spans="26:28">
      <c r="Z93">
        <v>1988</v>
      </c>
      <c r="AB93">
        <f ca="1">U23/10000/('Original Mexico'!AH99*'Original Mexico'!AI99)/('Original Mexico'!AD$11/(AA$5*'Original Mexico'!AG$11))*100*(AB$75/AC$75)</f>
        <v>441.36126531798595</v>
      </c>
    </row>
    <row r="94" spans="26:28">
      <c r="Z94">
        <v>1989</v>
      </c>
      <c r="AB94">
        <f ca="1">U24/10000/('Original Mexico'!AH100*'Original Mexico'!AI100)/('Original Mexico'!AD$11/(AA$5*'Original Mexico'!AG$11))*100*(AB$75/AC$75)</f>
        <v>445.77929438671032</v>
      </c>
    </row>
    <row r="95" spans="26:28">
      <c r="Z95">
        <v>1990</v>
      </c>
      <c r="AB95">
        <f ca="1">U25/10000/('Original Mexico'!AH101*'Original Mexico'!AI101)/('Original Mexico'!AD$11/(AA$5*'Original Mexico'!AG$11))*100*(AB$75/AC$75)</f>
        <v>454.73229218538518</v>
      </c>
    </row>
    <row r="96" spans="26:28">
      <c r="Z96">
        <v>1991</v>
      </c>
      <c r="AB96">
        <f ca="1">U26/10000/('Original Mexico'!AH102*'Original Mexico'!AI102)/('Original Mexico'!AD$11/(AA$5*'Original Mexico'!AG$11))*100*(AB$75/AC$75)</f>
        <v>460.94983992012061</v>
      </c>
    </row>
    <row r="97" spans="26:28">
      <c r="Z97">
        <v>1992</v>
      </c>
      <c r="AB97">
        <f ca="1">U27/10000/('Original Mexico'!AH103*'Original Mexico'!AI103)/('Original Mexico'!AD$11/(AA$5*'Original Mexico'!AG$11))*100*(AB$75/AC$75)</f>
        <v>465.28912194188399</v>
      </c>
    </row>
    <row r="98" spans="26:28">
      <c r="Z98">
        <v>1993</v>
      </c>
      <c r="AB98">
        <f ca="1">U28/10000/('Original Mexico'!AH104*'Original Mexico'!AI104)/('Original Mexico'!AD$11/(AA$5*'Original Mexico'!AG$11))*100*(AB$75/AC$75)</f>
        <v>462.56909220752323</v>
      </c>
    </row>
    <row r="99" spans="26:28">
      <c r="Z99">
        <v>1994</v>
      </c>
      <c r="AB99">
        <f ca="1">U29/10000/('Original Mexico'!AH105*'Original Mexico'!AI105)/('Original Mexico'!AD$11/(AA$5*'Original Mexico'!AG$11))*100*(AB$75/AC$75)</f>
        <v>471.23765885898439</v>
      </c>
    </row>
    <row r="100" spans="26:28">
      <c r="Z100">
        <v>1995</v>
      </c>
      <c r="AB100">
        <f ca="1">U30/10000/('Original Mexico'!AH106*'Original Mexico'!AI106)/('Original Mexico'!AD$11/(AA$5*'Original Mexico'!AG$11))*100*(AB$75/AC$75)</f>
        <v>431.50173168606864</v>
      </c>
    </row>
    <row r="101" spans="26:28">
      <c r="Z101">
        <v>1996</v>
      </c>
      <c r="AB101">
        <f ca="1">U31/10000/('Original Mexico'!AH107*'Original Mexico'!AI107)/('Original Mexico'!AD$11/(AA$5*'Original Mexico'!AG$11))*100*(AB$75/AC$75)</f>
        <v>442.81333790128429</v>
      </c>
    </row>
    <row r="102" spans="26:28">
      <c r="Z102">
        <v>1997</v>
      </c>
      <c r="AB102">
        <f ca="1">U32/10000/('Original Mexico'!AH108*'Original Mexico'!AI108)/('Original Mexico'!AD$11/(AA$5*'Original Mexico'!AG$11))*100*(AB$75/AC$75)</f>
        <v>461.54331566153013</v>
      </c>
    </row>
    <row r="103" spans="26:28">
      <c r="Z103">
        <v>1998</v>
      </c>
      <c r="AB103">
        <f ca="1">U33/10000/('Original Mexico'!AH109*'Original Mexico'!AI109)/('Original Mexico'!AD$11/(AA$5*'Original Mexico'!AG$11))*100*(AB$75/AC$75)</f>
        <v>473.54280507448669</v>
      </c>
    </row>
    <row r="104" spans="26:28">
      <c r="Z104">
        <v>1999</v>
      </c>
      <c r="AB104">
        <f ca="1">U34/10000/('Original Mexico'!AH110*'Original Mexico'!AI110)/('Original Mexico'!AD$11/(AA$5*'Original Mexico'!AG$11))*100*(AB$75/AC$75)</f>
        <v>480.54766749956912</v>
      </c>
    </row>
    <row r="105" spans="26:28">
      <c r="Z105">
        <v>2000</v>
      </c>
      <c r="AB105">
        <f ca="1">U35/10000/('Original Mexico'!AH111*'Original Mexico'!AI111)/('Original Mexico'!AD$11/(AA$5*'Original Mexico'!AG$11))*100*(AB$75/AC$75)</f>
        <v>501.73833163670361</v>
      </c>
    </row>
    <row r="106" spans="26:28">
      <c r="Z106">
        <v>2001</v>
      </c>
      <c r="AB106">
        <f ca="1">U36/10000/('Original Mexico'!AH112*'Original Mexico'!AI112)/('Original Mexico'!AD$11/(AA$5*'Original Mexico'!AG$11))*100*(AB$75/AC$75)</f>
        <v>492.10504750896524</v>
      </c>
    </row>
    <row r="107" spans="26:28">
      <c r="Z107">
        <v>2002</v>
      </c>
      <c r="AB107">
        <f ca="1">U37/10000/('Original Mexico'!AH113*'Original Mexico'!AI113)/('Original Mexico'!AD$11/(AA$5*'Original Mexico'!AG$11))*100*(AB$75/AC$75)</f>
        <v>487.19716378251644</v>
      </c>
    </row>
    <row r="108" spans="26:28">
      <c r="Z108">
        <v>2003</v>
      </c>
      <c r="AB108">
        <f ca="1">U38/10000/('Original Mexico'!AH114*'Original Mexico'!AI114)/('Original Mexico'!AD$11/(AA$5*'Original Mexico'!AG$11))*100*(AB$75/AC$75)</f>
        <v>485.69991170547502</v>
      </c>
    </row>
    <row r="109" spans="26:28">
      <c r="Z109">
        <v>2004</v>
      </c>
      <c r="AB109">
        <f ca="1">U39/10000/('Original Mexico'!AH115*'Original Mexico'!AI115)/('Original Mexico'!AD$11/(AA$5*'Original Mexico'!AG$11))*100*(AB$75/AC$75)</f>
        <v>497.07978521522665</v>
      </c>
    </row>
    <row r="110" spans="26:28">
      <c r="Z110">
        <v>2005</v>
      </c>
      <c r="AB110">
        <f ca="1">U40/10000/('Original Mexico'!AH116*'Original Mexico'!AI116)/('Original Mexico'!AD$11/(AA$5*'Original Mexico'!AG$11))*100*(AB$75/AC$75)</f>
        <v>504.69611610660826</v>
      </c>
    </row>
    <row r="111" spans="26:28">
      <c r="Z111">
        <v>2006</v>
      </c>
      <c r="AB111">
        <f ca="1">U41/10000/('Original Mexico'!AH117*'Original Mexico'!AI117)/('Original Mexico'!AD$11/(AA$5*'Original Mexico'!AG$11))*100*(AB$75/AC$75)</f>
        <v>521.06604868319744</v>
      </c>
    </row>
    <row r="112" spans="26:28">
      <c r="Z112">
        <v>2007</v>
      </c>
      <c r="AB112">
        <f ca="1">U42/10000/('Original Mexico'!AH118*'Original Mexico'!AI118)/('Original Mexico'!AD$11/(AA$5*'Original Mexico'!AG$11))*100*(AB$75/AC$75)</f>
        <v>529.1665551444587</v>
      </c>
    </row>
    <row r="113" spans="26:28">
      <c r="Z113">
        <v>2008</v>
      </c>
      <c r="AB113">
        <f ca="1">U43/10000/('Original Mexico'!AH119*'Original Mexico'!AI119)/('Original Mexico'!AD$11/(AA$5*'Original Mexico'!AG$11))*100*(AB$75/AC$75)</f>
        <v>526.23567509773954</v>
      </c>
    </row>
    <row r="114" spans="26:28">
      <c r="Z114">
        <v>2009</v>
      </c>
      <c r="AB114">
        <f ca="1">U44/10000/('Original Mexico'!AH120*'Original Mexico'!AI120)/('Original Mexico'!AD$11/(AA$5*'Original Mexico'!AG$11))*100*(AB$75/AC$75)</f>
        <v>486.17177776085748</v>
      </c>
    </row>
    <row r="115" spans="26:28">
      <c r="Z115">
        <v>2010</v>
      </c>
      <c r="AB115">
        <f ca="1">U45/10000/('Original Mexico'!AH121*'Original Mexico'!AI121)/('Original Mexico'!AD$11/(AA$5*'Original Mexico'!AG$11))*100*(AB$75/AC$75)</f>
        <v>503.52811092674148</v>
      </c>
    </row>
    <row r="116" spans="26:28">
      <c r="Z116">
        <v>2011</v>
      </c>
      <c r="AB116">
        <f ca="1">U46/10000/('Original Mexico'!AH122*'Original Mexico'!AI122)/('Original Mexico'!AD$11/(AA$5*'Original Mexico'!AG$11))*100*(AB$75/AC$75)</f>
        <v>514.84133636846207</v>
      </c>
    </row>
    <row r="117" spans="26:28">
      <c r="Z117">
        <v>2012</v>
      </c>
      <c r="AB117">
        <f ca="1">U47/10000/('Original Mexico'!AH123*'Original Mexico'!AI123)/('Original Mexico'!AD$11/(AA$5*'Original Mexico'!AG$11))*100*(AB$75/AC$75)</f>
        <v>525.67442033566715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W7" sqref="W7"/>
    </sheetView>
  </sheetViews>
  <sheetFormatPr defaultRowHeight="15"/>
  <cols>
    <col min="2" max="2" width="16" bestFit="1" customWidth="1"/>
    <col min="3" max="3" width="31.28515625" bestFit="1" customWidth="1"/>
    <col min="4" max="4" width="27.28515625" bestFit="1" customWidth="1"/>
    <col min="5" max="5" width="20.140625" bestFit="1" customWidth="1"/>
    <col min="6" max="6" width="19.85546875" bestFit="1" customWidth="1"/>
    <col min="7" max="7" width="14.5703125" bestFit="1" customWidth="1"/>
    <col min="8" max="8" width="15.7109375" bestFit="1" customWidth="1"/>
    <col min="9" max="9" width="28.85546875" bestFit="1" customWidth="1"/>
    <col min="10" max="10" width="20.5703125" bestFit="1" customWidth="1"/>
    <col min="11" max="11" width="12.28515625" bestFit="1" customWidth="1"/>
    <col min="12" max="12" width="25.7109375" bestFit="1" customWidth="1"/>
    <col min="13" max="13" width="27.42578125" bestFit="1" customWidth="1"/>
    <col min="14" max="15" width="27.7109375" bestFit="1" customWidth="1"/>
    <col min="16" max="16" width="27.5703125" bestFit="1" customWidth="1"/>
    <col min="17" max="17" width="36.5703125" bestFit="1" customWidth="1"/>
    <col min="18" max="18" width="27" bestFit="1" customWidth="1"/>
    <col min="19" max="19" width="25.7109375" bestFit="1" customWidth="1"/>
    <col min="23" max="23" width="27.85546875" bestFit="1" customWidth="1"/>
    <col min="24" max="24" width="21.5703125" bestFit="1" customWidth="1"/>
    <col min="25" max="25" width="22.28515625" bestFit="1" customWidth="1"/>
    <col min="26" max="26" width="22.7109375" bestFit="1" customWidth="1"/>
    <col min="27" max="27" width="11" bestFit="1" customWidth="1"/>
  </cols>
  <sheetData>
    <row r="1" spans="1:26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W1" t="s">
        <v>38</v>
      </c>
      <c r="X1" t="s">
        <v>39</v>
      </c>
      <c r="Y1" t="s">
        <v>40</v>
      </c>
      <c r="Z1" t="s">
        <v>41</v>
      </c>
    </row>
    <row r="2" spans="1:26">
      <c r="B2" t="s">
        <v>10</v>
      </c>
      <c r="C2" t="s">
        <v>11</v>
      </c>
      <c r="D2" t="s">
        <v>36</v>
      </c>
      <c r="E2" t="s">
        <v>162</v>
      </c>
      <c r="F2" t="s">
        <v>163</v>
      </c>
      <c r="G2" t="s">
        <v>28</v>
      </c>
      <c r="H2" t="s">
        <v>29</v>
      </c>
      <c r="I2" t="s">
        <v>49</v>
      </c>
      <c r="J2" t="s">
        <v>155</v>
      </c>
      <c r="K2" t="s">
        <v>53</v>
      </c>
      <c r="L2" t="s">
        <v>120</v>
      </c>
      <c r="M2" t="s">
        <v>142</v>
      </c>
      <c r="N2" t="s">
        <v>143</v>
      </c>
      <c r="O2" t="s">
        <v>143</v>
      </c>
      <c r="P2" t="s">
        <v>140</v>
      </c>
      <c r="Q2" t="s">
        <v>141</v>
      </c>
      <c r="R2" t="s">
        <v>138</v>
      </c>
      <c r="S2" t="s">
        <v>139</v>
      </c>
      <c r="W2" t="s">
        <v>57</v>
      </c>
      <c r="X2" t="s">
        <v>56</v>
      </c>
      <c r="Y2" t="s">
        <v>32</v>
      </c>
      <c r="Z2" t="s">
        <v>48</v>
      </c>
    </row>
    <row r="3" spans="1:26">
      <c r="A3" t="s">
        <v>16</v>
      </c>
      <c r="B3" t="s">
        <v>17</v>
      </c>
      <c r="C3" t="s">
        <v>17</v>
      </c>
      <c r="D3" t="s">
        <v>17</v>
      </c>
      <c r="E3" t="s">
        <v>33</v>
      </c>
      <c r="F3" t="s">
        <v>33</v>
      </c>
      <c r="G3" t="s">
        <v>33</v>
      </c>
      <c r="H3" t="s">
        <v>33</v>
      </c>
      <c r="I3" t="s">
        <v>33</v>
      </c>
      <c r="J3" t="s">
        <v>52</v>
      </c>
      <c r="K3" t="s">
        <v>153</v>
      </c>
      <c r="L3" t="s">
        <v>17</v>
      </c>
      <c r="M3" t="s">
        <v>17</v>
      </c>
      <c r="N3" t="s">
        <v>17</v>
      </c>
      <c r="O3" t="s">
        <v>17</v>
      </c>
      <c r="P3" t="s">
        <v>17</v>
      </c>
      <c r="Q3" t="s">
        <v>17</v>
      </c>
      <c r="R3" t="s">
        <v>17</v>
      </c>
      <c r="S3" t="s">
        <v>17</v>
      </c>
      <c r="W3" t="s">
        <v>33</v>
      </c>
      <c r="X3" t="s">
        <v>33</v>
      </c>
      <c r="Y3" t="s">
        <v>33</v>
      </c>
      <c r="Z3" t="s">
        <v>33</v>
      </c>
    </row>
    <row r="4" spans="1:26">
      <c r="A4" t="s">
        <v>12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t="s">
        <v>15</v>
      </c>
      <c r="S4" t="s">
        <v>15</v>
      </c>
      <c r="W4" t="s">
        <v>15</v>
      </c>
      <c r="X4" t="s">
        <v>15</v>
      </c>
      <c r="Y4" t="s">
        <v>15</v>
      </c>
      <c r="Z4" t="s">
        <v>15</v>
      </c>
    </row>
    <row r="5" spans="1:26">
      <c r="A5" t="s">
        <v>13</v>
      </c>
      <c r="D5" t="s">
        <v>37</v>
      </c>
      <c r="E5" t="s">
        <v>51</v>
      </c>
      <c r="F5" t="s">
        <v>51</v>
      </c>
      <c r="G5" t="s">
        <v>51</v>
      </c>
      <c r="H5" t="s">
        <v>51</v>
      </c>
      <c r="I5" t="s">
        <v>35</v>
      </c>
      <c r="J5" t="s">
        <v>51</v>
      </c>
      <c r="K5" t="s">
        <v>55</v>
      </c>
      <c r="L5" t="s">
        <v>137</v>
      </c>
      <c r="M5" t="s">
        <v>34</v>
      </c>
      <c r="N5" t="s">
        <v>34</v>
      </c>
      <c r="O5" t="s">
        <v>137</v>
      </c>
      <c r="P5" t="s">
        <v>137</v>
      </c>
      <c r="Q5" t="s">
        <v>137</v>
      </c>
      <c r="R5" t="s">
        <v>137</v>
      </c>
      <c r="S5" t="s">
        <v>137</v>
      </c>
      <c r="W5" t="s">
        <v>34</v>
      </c>
      <c r="X5" t="s">
        <v>34</v>
      </c>
      <c r="Y5" t="s">
        <v>34</v>
      </c>
    </row>
    <row r="6" spans="1:26">
      <c r="A6">
        <v>1985</v>
      </c>
      <c r="B6">
        <v>1051040000</v>
      </c>
      <c r="C6">
        <v>63.699585217755462</v>
      </c>
      <c r="D6">
        <v>814.0746264205344</v>
      </c>
      <c r="E6">
        <v>27350</v>
      </c>
      <c r="F6">
        <v>42252</v>
      </c>
      <c r="G6">
        <v>3055</v>
      </c>
      <c r="H6">
        <v>2524</v>
      </c>
      <c r="I6">
        <v>2.93665833325</v>
      </c>
      <c r="J6">
        <v>1956</v>
      </c>
      <c r="K6">
        <v>566809500</v>
      </c>
      <c r="L6">
        <v>2520450316227.2598</v>
      </c>
      <c r="M6">
        <v>83063821616.649597</v>
      </c>
      <c r="N6">
        <v>119816762331.963</v>
      </c>
      <c r="O6">
        <v>526973094239.79401</v>
      </c>
      <c r="P6">
        <v>1647320102074.8035</v>
      </c>
      <c r="Q6">
        <v>456479942096.89032</v>
      </c>
      <c r="R6">
        <v>704592953067.68726</v>
      </c>
      <c r="S6">
        <v>206911514031.52063</v>
      </c>
      <c r="V6">
        <v>1978</v>
      </c>
      <c r="W6">
        <v>107390000000</v>
      </c>
      <c r="X6">
        <v>30400000000</v>
      </c>
      <c r="Y6">
        <v>360560000000</v>
      </c>
      <c r="Z6">
        <v>23.597923623611202</v>
      </c>
    </row>
    <row r="7" spans="1:26">
      <c r="A7">
        <v>1986</v>
      </c>
      <c r="B7">
        <v>1066790000</v>
      </c>
      <c r="C7">
        <v>64.377609440320299</v>
      </c>
      <c r="D7">
        <v>872.6365966536116</v>
      </c>
      <c r="E7">
        <v>30942</v>
      </c>
      <c r="F7">
        <v>42904</v>
      </c>
      <c r="G7">
        <v>3827</v>
      </c>
      <c r="H7">
        <v>2276</v>
      </c>
      <c r="I7">
        <v>3.4527916665833334</v>
      </c>
      <c r="J7">
        <v>2243.73</v>
      </c>
      <c r="K7">
        <v>583514500</v>
      </c>
      <c r="L7">
        <v>2742249944055.2598</v>
      </c>
      <c r="M7">
        <v>102747901420.116</v>
      </c>
      <c r="N7">
        <v>128243401772.49899</v>
      </c>
      <c r="O7">
        <v>456717180327.94299</v>
      </c>
      <c r="P7">
        <v>1713492831911.1506</v>
      </c>
      <c r="Q7">
        <v>491125225223.09637</v>
      </c>
      <c r="R7">
        <v>765683124970.06506</v>
      </c>
      <c r="S7">
        <v>196230348610.41943</v>
      </c>
      <c r="V7">
        <v>1979</v>
      </c>
      <c r="W7">
        <v>115310000000</v>
      </c>
      <c r="X7">
        <v>32580000000</v>
      </c>
      <c r="Y7">
        <v>409260000000</v>
      </c>
      <c r="Z7">
        <v>24.893345951215402</v>
      </c>
    </row>
    <row r="8" spans="1:26">
      <c r="A8">
        <v>1987</v>
      </c>
      <c r="B8">
        <v>1084035000</v>
      </c>
      <c r="C8">
        <v>64.955342551304042</v>
      </c>
      <c r="D8">
        <v>958.37008432165248</v>
      </c>
      <c r="E8">
        <v>39437</v>
      </c>
      <c r="F8">
        <v>43216</v>
      </c>
      <c r="G8">
        <v>4437</v>
      </c>
      <c r="H8">
        <v>2485</v>
      </c>
      <c r="I8">
        <v>3.7220999999999997</v>
      </c>
      <c r="J8">
        <v>2313.5300000000002</v>
      </c>
      <c r="K8">
        <v>599475000</v>
      </c>
      <c r="L8">
        <v>3060350937565.6699</v>
      </c>
      <c r="M8">
        <v>174702661494.255</v>
      </c>
      <c r="N8">
        <v>173404801197.71399</v>
      </c>
      <c r="O8">
        <v>425410777358.61102</v>
      </c>
      <c r="P8">
        <v>1855325055865.9814</v>
      </c>
      <c r="Q8">
        <v>508343498517.98914</v>
      </c>
      <c r="R8">
        <v>881597043177.45544</v>
      </c>
      <c r="S8">
        <v>154357179122.72803</v>
      </c>
      <c r="V8">
        <v>1980</v>
      </c>
      <c r="W8">
        <v>132240000000</v>
      </c>
      <c r="X8">
        <v>27730000000</v>
      </c>
      <c r="Y8">
        <v>459290000000</v>
      </c>
      <c r="Z8">
        <v>25.913450583308201</v>
      </c>
    </row>
    <row r="9" spans="1:26">
      <c r="A9">
        <v>1988</v>
      </c>
      <c r="B9">
        <v>1101630000</v>
      </c>
      <c r="C9">
        <v>65.425328771107075</v>
      </c>
      <c r="D9">
        <v>1049.6293429554694</v>
      </c>
      <c r="E9">
        <v>47516</v>
      </c>
      <c r="F9">
        <v>55268</v>
      </c>
      <c r="G9">
        <v>4858</v>
      </c>
      <c r="H9">
        <v>3603</v>
      </c>
      <c r="I9">
        <v>3.7220999999999997</v>
      </c>
      <c r="J9">
        <v>3193.68</v>
      </c>
      <c r="K9">
        <v>614920000</v>
      </c>
      <c r="L9">
        <v>3406170593510.5898</v>
      </c>
      <c r="M9">
        <v>223132326129.91299</v>
      </c>
      <c r="N9">
        <v>242868786672.11499</v>
      </c>
      <c r="O9">
        <v>509661073377.62402</v>
      </c>
      <c r="P9">
        <v>2027136826140.0725</v>
      </c>
      <c r="Q9">
        <v>507911381280.42847</v>
      </c>
      <c r="R9">
        <v>968277762308.02905</v>
      </c>
      <c r="S9">
        <v>205392252610.79468</v>
      </c>
      <c r="V9">
        <v>1981</v>
      </c>
      <c r="W9">
        <v>133930000000</v>
      </c>
      <c r="X9">
        <v>29090000000</v>
      </c>
      <c r="Y9">
        <v>500880000000</v>
      </c>
      <c r="Z9">
        <v>26.8701509505124</v>
      </c>
    </row>
    <row r="10" spans="1:26">
      <c r="A10">
        <v>1989</v>
      </c>
      <c r="B10">
        <v>1118650000</v>
      </c>
      <c r="C10">
        <v>65.78514811756672</v>
      </c>
      <c r="D10">
        <v>1076.039514751099</v>
      </c>
      <c r="E10">
        <v>52538</v>
      </c>
      <c r="F10">
        <v>59140</v>
      </c>
      <c r="G10">
        <v>4603</v>
      </c>
      <c r="H10">
        <v>3910</v>
      </c>
      <c r="I10">
        <v>3.7651083333333335</v>
      </c>
      <c r="J10">
        <v>3392.57</v>
      </c>
      <c r="K10">
        <v>629005000</v>
      </c>
      <c r="L10">
        <v>3545823587844.5298</v>
      </c>
      <c r="M10">
        <v>236240682736.397</v>
      </c>
      <c r="N10">
        <v>260585003018.379</v>
      </c>
      <c r="O10">
        <v>507418873528.40198</v>
      </c>
      <c r="P10">
        <v>2044091053345.9736</v>
      </c>
      <c r="Q10">
        <v>545455883740.14417</v>
      </c>
      <c r="R10">
        <v>835864219984.97607</v>
      </c>
      <c r="S10">
        <v>361648989162.55469</v>
      </c>
      <c r="V10">
        <v>1982</v>
      </c>
      <c r="W10">
        <v>150320000000</v>
      </c>
      <c r="X10">
        <v>28100000000</v>
      </c>
      <c r="Y10">
        <v>559000000000</v>
      </c>
      <c r="Z10">
        <v>27.487168106642301</v>
      </c>
    </row>
    <row r="11" spans="1:26">
      <c r="A11">
        <v>1990</v>
      </c>
      <c r="B11">
        <v>1135185000</v>
      </c>
      <c r="C11">
        <v>66.039730768036591</v>
      </c>
      <c r="D11">
        <v>1100.6599312861044</v>
      </c>
      <c r="E11">
        <v>62091</v>
      </c>
      <c r="F11">
        <v>53345</v>
      </c>
      <c r="G11">
        <v>5855</v>
      </c>
      <c r="H11">
        <v>4352</v>
      </c>
      <c r="I11">
        <v>4.7832083333333335</v>
      </c>
      <c r="J11">
        <v>3487.11</v>
      </c>
      <c r="K11">
        <v>641550000</v>
      </c>
      <c r="L11">
        <v>3680564884182.6201</v>
      </c>
      <c r="M11">
        <v>300066021094.32202</v>
      </c>
      <c r="N11">
        <v>244272380890.84601</v>
      </c>
      <c r="O11">
        <v>404353625634.09802</v>
      </c>
      <c r="P11">
        <v>2074087191118.4102</v>
      </c>
      <c r="Q11">
        <v>579284570747.35315</v>
      </c>
      <c r="R11">
        <v>859958267446.422</v>
      </c>
      <c r="S11">
        <v>341100765299.97791</v>
      </c>
      <c r="V11">
        <v>1983</v>
      </c>
      <c r="W11">
        <v>172330000000</v>
      </c>
      <c r="X11">
        <v>31570000000</v>
      </c>
      <c r="Y11">
        <v>621620000000</v>
      </c>
      <c r="Z11">
        <v>27.563532011986901</v>
      </c>
    </row>
    <row r="12" spans="1:26">
      <c r="A12">
        <v>1991</v>
      </c>
      <c r="B12">
        <v>1150780000</v>
      </c>
      <c r="C12">
        <v>66.18850916199041</v>
      </c>
      <c r="D12">
        <v>1185.6326034115484</v>
      </c>
      <c r="E12">
        <v>71910</v>
      </c>
      <c r="F12">
        <v>63791</v>
      </c>
      <c r="G12">
        <v>6979</v>
      </c>
      <c r="H12">
        <v>4121</v>
      </c>
      <c r="I12">
        <v>5.3233916666666667</v>
      </c>
      <c r="J12">
        <v>4366.34</v>
      </c>
      <c r="K12">
        <v>651200000</v>
      </c>
      <c r="L12">
        <v>4019176853527.4199</v>
      </c>
      <c r="M12">
        <v>378254503815.065</v>
      </c>
      <c r="N12">
        <v>311664767572.40302</v>
      </c>
      <c r="O12">
        <v>463581980290.63202</v>
      </c>
      <c r="P12">
        <v>2188629724027.0762</v>
      </c>
      <c r="Q12">
        <v>685575931576.25928</v>
      </c>
      <c r="R12">
        <v>989728287467.53577</v>
      </c>
      <c r="S12">
        <v>292303172982.64075</v>
      </c>
      <c r="V12">
        <v>1984</v>
      </c>
      <c r="W12">
        <v>214700000000</v>
      </c>
      <c r="X12">
        <v>36810000000</v>
      </c>
      <c r="Y12">
        <v>736270000000</v>
      </c>
      <c r="Z12">
        <v>28.196245841032098</v>
      </c>
    </row>
    <row r="13" spans="1:26">
      <c r="A13">
        <v>1992</v>
      </c>
      <c r="B13">
        <v>1164970000</v>
      </c>
      <c r="C13">
        <v>66.246992587361035</v>
      </c>
      <c r="D13">
        <v>1337.500031896272</v>
      </c>
      <c r="E13">
        <v>84940</v>
      </c>
      <c r="F13">
        <v>80600</v>
      </c>
      <c r="G13">
        <v>9249</v>
      </c>
      <c r="H13">
        <v>9434</v>
      </c>
      <c r="I13">
        <v>5.5145916666666661</v>
      </c>
      <c r="J13">
        <v>11007.51</v>
      </c>
      <c r="K13">
        <v>658215000</v>
      </c>
      <c r="L13">
        <v>4589899966728.3096</v>
      </c>
      <c r="M13">
        <v>502064283833.87</v>
      </c>
      <c r="N13">
        <v>470227021552.086</v>
      </c>
      <c r="O13">
        <v>619114664931.07202</v>
      </c>
      <c r="P13">
        <v>2484795368594.1963</v>
      </c>
      <c r="Q13">
        <v>803385504209.59229</v>
      </c>
      <c r="R13">
        <v>1248251631091.2295</v>
      </c>
      <c r="S13">
        <v>230719495794.11401</v>
      </c>
      <c r="V13">
        <v>1985</v>
      </c>
      <c r="W13">
        <v>267200000000</v>
      </c>
      <c r="X13">
        <v>78550000000</v>
      </c>
      <c r="Y13">
        <v>907670000000</v>
      </c>
      <c r="Z13">
        <v>30.795836129000701</v>
      </c>
    </row>
    <row r="14" spans="1:26">
      <c r="A14">
        <v>1993</v>
      </c>
      <c r="B14">
        <v>1178440000</v>
      </c>
      <c r="C14">
        <v>66.256487101172397</v>
      </c>
      <c r="D14">
        <v>1507.3215860462565</v>
      </c>
      <c r="E14">
        <v>91744</v>
      </c>
      <c r="F14">
        <v>103959</v>
      </c>
      <c r="G14">
        <v>11193</v>
      </c>
      <c r="H14">
        <v>12036</v>
      </c>
      <c r="I14">
        <v>5.7619583333333333</v>
      </c>
      <c r="J14">
        <v>27514.95</v>
      </c>
      <c r="K14">
        <v>664800000</v>
      </c>
      <c r="L14">
        <v>5232485962070.2803</v>
      </c>
      <c r="M14">
        <v>694299691439.62903</v>
      </c>
      <c r="N14">
        <v>788886864764.21399</v>
      </c>
      <c r="O14">
        <v>826499015741.09705</v>
      </c>
      <c r="P14">
        <v>2749708208404.1519</v>
      </c>
      <c r="Q14">
        <v>919434362822.5708</v>
      </c>
      <c r="R14">
        <v>1680329525701.5806</v>
      </c>
      <c r="S14">
        <v>303530599093.6748</v>
      </c>
      <c r="V14">
        <v>1986</v>
      </c>
      <c r="W14">
        <v>313970000000</v>
      </c>
      <c r="X14">
        <v>80220000000</v>
      </c>
      <c r="Y14">
        <v>1050849999999.9999</v>
      </c>
      <c r="Z14">
        <v>32.750480786332197</v>
      </c>
    </row>
    <row r="15" spans="1:26">
      <c r="A15">
        <v>1994</v>
      </c>
      <c r="B15">
        <v>1191835000</v>
      </c>
      <c r="C15">
        <v>66.269239648925634</v>
      </c>
      <c r="D15">
        <v>1685.6207313865207</v>
      </c>
      <c r="E15">
        <v>121006</v>
      </c>
      <c r="F15">
        <v>115637</v>
      </c>
      <c r="G15">
        <v>16620</v>
      </c>
      <c r="H15">
        <v>16299</v>
      </c>
      <c r="I15">
        <v>8.618742666666666</v>
      </c>
      <c r="J15">
        <v>33766.5</v>
      </c>
      <c r="K15">
        <v>671315000</v>
      </c>
      <c r="L15">
        <v>5917941623101.4805</v>
      </c>
      <c r="M15">
        <v>1024996138166.4301</v>
      </c>
      <c r="N15">
        <v>961588362064.36206</v>
      </c>
      <c r="O15">
        <v>909413004102.526</v>
      </c>
      <c r="P15">
        <v>2897232867660.8521</v>
      </c>
      <c r="Q15">
        <v>981209142699.43396</v>
      </c>
      <c r="R15">
        <v>1942077163552.0557</v>
      </c>
      <c r="S15">
        <v>340034662008.52783</v>
      </c>
      <c r="V15">
        <v>1987</v>
      </c>
      <c r="W15">
        <v>379870000000</v>
      </c>
      <c r="X15">
        <v>66330000000</v>
      </c>
      <c r="Y15">
        <v>1227740000000</v>
      </c>
      <c r="Z15">
        <v>34.294964921608297</v>
      </c>
    </row>
    <row r="16" spans="1:26">
      <c r="A16">
        <v>1995</v>
      </c>
      <c r="B16">
        <v>1204855000</v>
      </c>
      <c r="C16">
        <v>66.324627583824835</v>
      </c>
      <c r="D16">
        <v>1849.1526357037051</v>
      </c>
      <c r="E16">
        <v>148780</v>
      </c>
      <c r="F16">
        <v>132079</v>
      </c>
      <c r="G16">
        <v>19130.3</v>
      </c>
      <c r="H16">
        <v>25222.799999999999</v>
      </c>
      <c r="I16">
        <v>8.3514166666666672</v>
      </c>
      <c r="J16">
        <v>37520.53</v>
      </c>
      <c r="K16">
        <v>677600000</v>
      </c>
      <c r="L16">
        <v>6562997260019.54</v>
      </c>
      <c r="M16">
        <v>1229557123718.26</v>
      </c>
      <c r="N16">
        <v>1129699448593.1399</v>
      </c>
      <c r="O16">
        <v>1027670808274.76</v>
      </c>
      <c r="P16">
        <v>3218031291918.4233</v>
      </c>
      <c r="Q16">
        <v>950389858875.43689</v>
      </c>
      <c r="R16">
        <v>2162494425721.5518</v>
      </c>
      <c r="S16">
        <v>474693898329.12207</v>
      </c>
      <c r="V16">
        <v>1988</v>
      </c>
      <c r="W16">
        <v>470190000000</v>
      </c>
      <c r="X16">
        <v>99830000000</v>
      </c>
      <c r="Y16">
        <v>1538860000000</v>
      </c>
      <c r="Z16">
        <v>38.632634564608999</v>
      </c>
    </row>
    <row r="17" spans="1:26">
      <c r="A17">
        <v>1996</v>
      </c>
      <c r="B17">
        <v>1217550000</v>
      </c>
      <c r="C17">
        <v>66.427471223520158</v>
      </c>
      <c r="D17">
        <v>2012.8593312634948</v>
      </c>
      <c r="E17">
        <v>151048</v>
      </c>
      <c r="F17">
        <v>138943</v>
      </c>
      <c r="G17">
        <v>20601</v>
      </c>
      <c r="H17">
        <v>22585</v>
      </c>
      <c r="I17">
        <v>8.3141749999999988</v>
      </c>
      <c r="J17">
        <v>41725.519999999997</v>
      </c>
      <c r="K17">
        <v>685075000</v>
      </c>
      <c r="L17">
        <v>7219296986021.5</v>
      </c>
      <c r="M17">
        <v>1427365255523.0601</v>
      </c>
      <c r="N17">
        <v>1281442765252.1101</v>
      </c>
      <c r="O17">
        <v>1175529119827.6101</v>
      </c>
      <c r="P17">
        <v>3527217762394.9414</v>
      </c>
      <c r="Q17">
        <v>1034983225224.4299</v>
      </c>
      <c r="R17">
        <v>2388375743373.5825</v>
      </c>
      <c r="S17">
        <v>471954488211.54687</v>
      </c>
      <c r="V17">
        <v>1989</v>
      </c>
      <c r="W17">
        <v>441940000000</v>
      </c>
      <c r="X17">
        <v>191330000000</v>
      </c>
      <c r="Y17">
        <v>1731130000000</v>
      </c>
      <c r="Z17">
        <v>41.7615043864499</v>
      </c>
    </row>
    <row r="18" spans="1:26">
      <c r="A18">
        <v>1997</v>
      </c>
      <c r="B18">
        <v>1230075000</v>
      </c>
      <c r="C18">
        <v>66.576116670562939</v>
      </c>
      <c r="D18">
        <v>2177.6536134027569</v>
      </c>
      <c r="E18">
        <v>182792</v>
      </c>
      <c r="F18">
        <v>142189</v>
      </c>
      <c r="G18">
        <v>24569</v>
      </c>
      <c r="H18">
        <v>27967</v>
      </c>
      <c r="I18">
        <v>8.2898166666666668</v>
      </c>
      <c r="J18">
        <v>45257.04</v>
      </c>
      <c r="K18">
        <v>693850000</v>
      </c>
      <c r="L18">
        <v>7890691605721.5</v>
      </c>
      <c r="M18">
        <v>1717969799068.1101</v>
      </c>
      <c r="N18">
        <v>1362975705871.5801</v>
      </c>
      <c r="O18">
        <v>1306253634486.3301</v>
      </c>
      <c r="P18">
        <v>3687239276147.8945</v>
      </c>
      <c r="Q18">
        <v>1120417809759.3767</v>
      </c>
      <c r="R18">
        <v>2583328471111.3828</v>
      </c>
      <c r="S18">
        <v>399729809617.69727</v>
      </c>
      <c r="V18">
        <v>1990</v>
      </c>
      <c r="W18">
        <v>482780000000</v>
      </c>
      <c r="X18">
        <v>191920000000</v>
      </c>
      <c r="Y18">
        <v>1934780000000</v>
      </c>
      <c r="Z18">
        <v>44.949680502512699</v>
      </c>
    </row>
    <row r="19" spans="1:26">
      <c r="A19">
        <v>1998</v>
      </c>
      <c r="B19">
        <v>1241935000</v>
      </c>
      <c r="C19">
        <v>66.792500692008446</v>
      </c>
      <c r="D19">
        <v>2325.0927749438547</v>
      </c>
      <c r="E19">
        <v>183712</v>
      </c>
      <c r="F19">
        <v>140305</v>
      </c>
      <c r="G19">
        <v>26673.16</v>
      </c>
      <c r="H19">
        <v>23896.33</v>
      </c>
      <c r="I19">
        <v>8.2789583333333336</v>
      </c>
      <c r="J19">
        <v>45462.75</v>
      </c>
      <c r="K19">
        <v>702285000</v>
      </c>
      <c r="L19">
        <v>8506165550967.7803</v>
      </c>
      <c r="M19">
        <v>1717293646087.55</v>
      </c>
      <c r="N19">
        <v>1354369758295.0601</v>
      </c>
      <c r="O19">
        <v>1431369248740.1699</v>
      </c>
      <c r="P19">
        <v>3919909198686.832</v>
      </c>
      <c r="Q19">
        <v>1234938318951.6682</v>
      </c>
      <c r="R19">
        <v>2871671678127.5684</v>
      </c>
      <c r="S19">
        <v>277091126836.87061</v>
      </c>
      <c r="V19">
        <v>1991</v>
      </c>
      <c r="W19">
        <v>607030000000</v>
      </c>
      <c r="X19">
        <v>179770000000</v>
      </c>
      <c r="Y19">
        <v>2257740000000</v>
      </c>
      <c r="Z19">
        <v>48.042996469108701</v>
      </c>
    </row>
    <row r="20" spans="1:26">
      <c r="A20">
        <v>1999</v>
      </c>
      <c r="B20">
        <v>1252735000</v>
      </c>
      <c r="C20">
        <v>67.100221003247967</v>
      </c>
      <c r="D20">
        <v>2480.2314669136626</v>
      </c>
      <c r="E20">
        <v>194931</v>
      </c>
      <c r="F20">
        <v>165788</v>
      </c>
      <c r="G20">
        <v>31587.61</v>
      </c>
      <c r="H20">
        <v>26248.13</v>
      </c>
      <c r="I20">
        <v>8.2782499999999999</v>
      </c>
      <c r="J20">
        <v>40318.71</v>
      </c>
      <c r="K20">
        <v>710155000</v>
      </c>
      <c r="L20">
        <v>9152634132841.3301</v>
      </c>
      <c r="M20">
        <v>1808775499145.51</v>
      </c>
      <c r="N20">
        <v>1571213115857.1201</v>
      </c>
      <c r="O20">
        <v>1662363584581.3201</v>
      </c>
      <c r="P20">
        <v>4255719099370.3521</v>
      </c>
      <c r="Q20">
        <v>1392486021758.2231</v>
      </c>
      <c r="R20">
        <v>3065411834566.1118</v>
      </c>
      <c r="S20">
        <v>244968116369.21387</v>
      </c>
      <c r="V20">
        <v>1992</v>
      </c>
      <c r="W20">
        <v>851370000000</v>
      </c>
      <c r="X20">
        <v>157260000000</v>
      </c>
      <c r="Y20">
        <v>2756520000000</v>
      </c>
      <c r="Z20">
        <v>51.344795393139698</v>
      </c>
    </row>
    <row r="21" spans="1:26">
      <c r="A21">
        <v>2000</v>
      </c>
      <c r="B21">
        <v>1262645000</v>
      </c>
      <c r="C21">
        <v>67.511055998310425</v>
      </c>
      <c r="D21">
        <v>2667.4693830072824</v>
      </c>
      <c r="E21">
        <v>249203</v>
      </c>
      <c r="F21">
        <v>225024</v>
      </c>
      <c r="G21">
        <v>36030.61</v>
      </c>
      <c r="H21">
        <v>30430.49</v>
      </c>
      <c r="I21">
        <v>8.2785041666666679</v>
      </c>
      <c r="J21">
        <v>40714.81</v>
      </c>
      <c r="K21">
        <v>717395000</v>
      </c>
      <c r="L21">
        <v>9921455400000</v>
      </c>
      <c r="M21">
        <v>2314318934935.0898</v>
      </c>
      <c r="N21">
        <v>2075292664551.24</v>
      </c>
      <c r="O21">
        <v>2075292664551.24</v>
      </c>
      <c r="P21">
        <v>4585460000000</v>
      </c>
      <c r="Q21">
        <v>1566140000000</v>
      </c>
      <c r="R21">
        <v>3384440000000</v>
      </c>
      <c r="S21">
        <v>99840000000</v>
      </c>
      <c r="V21">
        <v>1993</v>
      </c>
      <c r="W21">
        <v>1330920000000</v>
      </c>
      <c r="X21">
        <v>240850000000</v>
      </c>
      <c r="Y21">
        <v>3693810000000</v>
      </c>
      <c r="Z21">
        <v>60.372748701468801</v>
      </c>
    </row>
    <row r="22" spans="1:26">
      <c r="A22">
        <v>2001</v>
      </c>
      <c r="B22">
        <v>1271850000</v>
      </c>
      <c r="C22">
        <v>68.03594422843922</v>
      </c>
      <c r="D22">
        <v>2867.9611825868856</v>
      </c>
      <c r="E22">
        <v>266098</v>
      </c>
      <c r="F22">
        <v>243553</v>
      </c>
      <c r="G22">
        <v>39266.15</v>
      </c>
      <c r="H22">
        <v>33335.129999999997</v>
      </c>
      <c r="I22">
        <v>8.2770683333333341</v>
      </c>
      <c r="J22">
        <v>46877.59</v>
      </c>
      <c r="K22">
        <v>725550000</v>
      </c>
      <c r="L22">
        <v>10744936198200</v>
      </c>
      <c r="M22">
        <v>2478230134376.9902</v>
      </c>
      <c r="N22">
        <v>2245775123553.8999</v>
      </c>
      <c r="O22">
        <v>2339725630397.5898</v>
      </c>
      <c r="P22">
        <v>4851202122368.8076</v>
      </c>
      <c r="Q22">
        <v>1717099005726.7961</v>
      </c>
      <c r="R22">
        <v>3692615629358.8545</v>
      </c>
      <c r="S22">
        <v>198444043305.90234</v>
      </c>
      <c r="V22">
        <v>1994</v>
      </c>
      <c r="W22">
        <v>1731270000000</v>
      </c>
      <c r="X22">
        <v>302840000000</v>
      </c>
      <c r="Y22">
        <v>5021740000000</v>
      </c>
      <c r="Z22">
        <v>72.582546580914396</v>
      </c>
    </row>
    <row r="23" spans="1:26">
      <c r="A23">
        <v>2002</v>
      </c>
      <c r="B23">
        <v>1280400000</v>
      </c>
      <c r="C23">
        <v>68.658714254112141</v>
      </c>
      <c r="D23">
        <v>3108.051800382525</v>
      </c>
      <c r="E23">
        <v>325596</v>
      </c>
      <c r="F23">
        <v>295170</v>
      </c>
      <c r="G23">
        <v>46528.41</v>
      </c>
      <c r="H23">
        <v>39744.5</v>
      </c>
      <c r="I23">
        <v>8.2769575</v>
      </c>
      <c r="J23">
        <v>52742.86</v>
      </c>
      <c r="K23">
        <v>730363900</v>
      </c>
      <c r="L23">
        <v>11722725392236.199</v>
      </c>
      <c r="M23">
        <v>3024361604903.4399</v>
      </c>
      <c r="N23">
        <v>2714946817078.0801</v>
      </c>
      <c r="O23">
        <v>2704170759212.1699</v>
      </c>
      <c r="P23">
        <v>5170055864314.6719</v>
      </c>
      <c r="Q23">
        <v>1828042713045.2546</v>
      </c>
      <c r="R23">
        <v>4180555718447.5815</v>
      </c>
      <c r="S23">
        <v>183281148407.93066</v>
      </c>
      <c r="V23">
        <v>1995</v>
      </c>
      <c r="W23">
        <v>2088500000000</v>
      </c>
      <c r="X23">
        <v>458510000000</v>
      </c>
      <c r="Y23">
        <v>6321690000000</v>
      </c>
      <c r="Z23">
        <v>82.372417687403598</v>
      </c>
    </row>
    <row r="24" spans="1:26">
      <c r="A24">
        <v>2003</v>
      </c>
      <c r="B24">
        <v>1288400000</v>
      </c>
      <c r="C24">
        <v>69.329917094412281</v>
      </c>
      <c r="D24">
        <v>3397.6284366118884</v>
      </c>
      <c r="E24">
        <v>438228</v>
      </c>
      <c r="F24">
        <v>412760</v>
      </c>
      <c r="G24">
        <v>55306.27</v>
      </c>
      <c r="H24">
        <v>46759.7</v>
      </c>
      <c r="I24">
        <v>8.2770366666666657</v>
      </c>
      <c r="J24">
        <v>53504.7</v>
      </c>
      <c r="K24">
        <v>734908800</v>
      </c>
      <c r="L24">
        <v>12894997931459.801</v>
      </c>
      <c r="M24">
        <v>4014389410658.96</v>
      </c>
      <c r="N24">
        <v>3715762395126.7998</v>
      </c>
      <c r="O24">
        <v>3548397456110.02</v>
      </c>
      <c r="P24">
        <v>5506410376661.7061</v>
      </c>
      <c r="Q24">
        <v>1913706316130.8601</v>
      </c>
      <c r="R24">
        <v>4876959176714.2637</v>
      </c>
      <c r="S24">
        <v>225409392148.36719</v>
      </c>
      <c r="V24">
        <v>1996</v>
      </c>
      <c r="W24">
        <v>2404810000000</v>
      </c>
      <c r="X24">
        <v>473680000000</v>
      </c>
      <c r="Y24">
        <v>7416360000000</v>
      </c>
      <c r="Z24">
        <v>87.844198580707996</v>
      </c>
    </row>
    <row r="25" spans="1:26">
      <c r="A25">
        <v>2004</v>
      </c>
      <c r="B25">
        <v>1296075000</v>
      </c>
      <c r="C25">
        <v>69.982426194702299</v>
      </c>
      <c r="D25">
        <v>3718.6369847281862</v>
      </c>
      <c r="E25">
        <v>593326</v>
      </c>
      <c r="F25">
        <v>561229</v>
      </c>
      <c r="G25">
        <v>72720.800000000003</v>
      </c>
      <c r="H25">
        <v>64912.91</v>
      </c>
      <c r="I25">
        <v>8.2768008333333327</v>
      </c>
      <c r="J25">
        <v>60630</v>
      </c>
      <c r="K25">
        <v>740171200</v>
      </c>
      <c r="L25">
        <v>14197392722537.301</v>
      </c>
      <c r="M25">
        <v>5428145412513.5996</v>
      </c>
      <c r="N25">
        <v>5020234556131.2002</v>
      </c>
      <c r="O25">
        <v>4609856554028.0498</v>
      </c>
      <c r="P25">
        <v>5911515792074.7168</v>
      </c>
      <c r="Q25">
        <v>2024400819579.9646</v>
      </c>
      <c r="R25">
        <v>5471249866619.6768</v>
      </c>
      <c r="S25">
        <v>340343590678.36035</v>
      </c>
      <c r="V25">
        <v>1997</v>
      </c>
      <c r="W25">
        <v>2596500000000</v>
      </c>
      <c r="X25">
        <v>400300000000</v>
      </c>
      <c r="Y25">
        <v>8165850000000</v>
      </c>
      <c r="Z25">
        <v>88.494301269451995</v>
      </c>
    </row>
    <row r="26" spans="1:26">
      <c r="A26">
        <v>2005</v>
      </c>
      <c r="B26">
        <v>1303720000</v>
      </c>
      <c r="C26">
        <v>70.566477943054338</v>
      </c>
      <c r="D26">
        <v>4114.5728335605027</v>
      </c>
      <c r="E26">
        <v>761953</v>
      </c>
      <c r="F26">
        <v>660206</v>
      </c>
      <c r="G26">
        <v>83966.399999999994</v>
      </c>
      <c r="H26">
        <v>74404.100000000006</v>
      </c>
      <c r="I26">
        <v>8.1943166666666674</v>
      </c>
      <c r="J26">
        <v>72406</v>
      </c>
      <c r="K26">
        <v>743988500</v>
      </c>
      <c r="L26">
        <v>15801698100184</v>
      </c>
      <c r="M26">
        <v>6857709699540</v>
      </c>
      <c r="N26">
        <v>5835079906430</v>
      </c>
      <c r="O26">
        <v>5229021914951.4004</v>
      </c>
      <c r="P26">
        <v>6275026781053.1885</v>
      </c>
      <c r="Q26">
        <v>2271377719568.7207</v>
      </c>
      <c r="R26">
        <v>6122328600747.418</v>
      </c>
      <c r="S26">
        <v>299482169566.91309</v>
      </c>
      <c r="V26">
        <v>1998</v>
      </c>
      <c r="W26">
        <v>2856900000000</v>
      </c>
      <c r="X26">
        <v>274519999999.99997</v>
      </c>
      <c r="Y26">
        <v>8653160000000</v>
      </c>
      <c r="Z26">
        <v>86.963208728241597</v>
      </c>
    </row>
    <row r="27" spans="1:26">
      <c r="A27">
        <v>2006</v>
      </c>
      <c r="B27">
        <v>1311020000</v>
      </c>
      <c r="C27">
        <v>71.063586727255085</v>
      </c>
      <c r="D27">
        <v>4611.3032281580763</v>
      </c>
      <c r="E27">
        <v>969380</v>
      </c>
      <c r="F27">
        <v>791797</v>
      </c>
      <c r="G27">
        <v>100833.1</v>
      </c>
      <c r="H27">
        <v>92006.02</v>
      </c>
      <c r="I27">
        <v>7.9734383333333332</v>
      </c>
      <c r="J27">
        <v>72715</v>
      </c>
      <c r="K27">
        <v>747287500</v>
      </c>
      <c r="L27">
        <v>17808513758907.301</v>
      </c>
      <c r="M27">
        <v>8465207285400</v>
      </c>
      <c r="N27">
        <v>6799468344600</v>
      </c>
      <c r="O27">
        <v>6067883321061.3896</v>
      </c>
      <c r="P27">
        <v>6826519082076.5293</v>
      </c>
      <c r="Q27">
        <v>2525772024160.4175</v>
      </c>
      <c r="R27">
        <v>6899864333042.3398</v>
      </c>
      <c r="S27">
        <v>388890891264.42578</v>
      </c>
      <c r="V27">
        <v>1999</v>
      </c>
      <c r="W27">
        <v>3052730000000</v>
      </c>
      <c r="X27">
        <v>242420000000</v>
      </c>
      <c r="Y27">
        <v>9112500000000</v>
      </c>
      <c r="Z27">
        <v>76.624979461496807</v>
      </c>
    </row>
    <row r="28" spans="1:26">
      <c r="A28">
        <v>2007</v>
      </c>
      <c r="B28">
        <v>1317885000</v>
      </c>
      <c r="C28">
        <v>71.480781028247065</v>
      </c>
      <c r="D28">
        <v>5238.6765809166618</v>
      </c>
      <c r="E28">
        <v>1217794.9890000001</v>
      </c>
      <c r="F28">
        <v>956233.33299999998</v>
      </c>
      <c r="G28">
        <v>130116.1</v>
      </c>
      <c r="H28">
        <v>122206.3</v>
      </c>
      <c r="I28">
        <v>7.6075325000000005</v>
      </c>
      <c r="J28">
        <v>83521</v>
      </c>
      <c r="K28">
        <v>750706100</v>
      </c>
      <c r="L28">
        <v>20337322712672.199</v>
      </c>
      <c r="M28">
        <v>10210832145000</v>
      </c>
      <c r="N28">
        <v>7871700867500</v>
      </c>
      <c r="O28">
        <v>6913259037520.8701</v>
      </c>
      <c r="P28">
        <v>7538383616945.9395</v>
      </c>
      <c r="Q28">
        <v>2811184262890.5444</v>
      </c>
      <c r="R28">
        <v>7831346018003.0557</v>
      </c>
      <c r="S28">
        <v>521567469052.49707</v>
      </c>
      <c r="V28">
        <v>2000</v>
      </c>
      <c r="W28">
        <v>3384440000000</v>
      </c>
      <c r="X28">
        <v>99840000000</v>
      </c>
      <c r="Y28">
        <v>9921460000000</v>
      </c>
      <c r="Z28">
        <v>76.336699152110498</v>
      </c>
    </row>
    <row r="29" spans="1:26">
      <c r="A29">
        <v>2008</v>
      </c>
      <c r="B29">
        <v>1324655000</v>
      </c>
      <c r="C29">
        <v>71.825187570308358</v>
      </c>
      <c r="D29">
        <v>5712.2456196384073</v>
      </c>
      <c r="E29">
        <v>1428657</v>
      </c>
      <c r="F29">
        <v>1131619</v>
      </c>
      <c r="G29">
        <v>158923.6</v>
      </c>
      <c r="H29">
        <v>147109.79999999999</v>
      </c>
      <c r="I29">
        <v>6.9486549999999996</v>
      </c>
      <c r="J29">
        <v>108312</v>
      </c>
      <c r="K29">
        <v>753128000</v>
      </c>
      <c r="L29">
        <v>22289705693088.699</v>
      </c>
      <c r="M29">
        <v>10985154956300</v>
      </c>
      <c r="N29">
        <v>8562217919300</v>
      </c>
      <c r="O29">
        <v>7175003124498.2998</v>
      </c>
      <c r="P29">
        <v>8148097520746.8359</v>
      </c>
      <c r="Q29">
        <v>3050134925236.2407</v>
      </c>
      <c r="R29">
        <v>8583155235731.3496</v>
      </c>
      <c r="S29">
        <v>680225821413.25781</v>
      </c>
      <c r="V29">
        <v>2001</v>
      </c>
      <c r="W29">
        <v>3775450000000</v>
      </c>
      <c r="X29">
        <v>201490000000</v>
      </c>
      <c r="Y29">
        <v>10965500000000</v>
      </c>
      <c r="Z29">
        <v>76.078824040988295</v>
      </c>
    </row>
    <row r="30" spans="1:26">
      <c r="A30">
        <v>2009</v>
      </c>
      <c r="B30">
        <v>1331260000</v>
      </c>
      <c r="C30">
        <v>72.113194892217436</v>
      </c>
      <c r="D30">
        <v>6206.8237276265199</v>
      </c>
      <c r="E30">
        <v>1201785.875</v>
      </c>
      <c r="F30">
        <v>1004174.584</v>
      </c>
      <c r="G30">
        <v>158855.79999999999</v>
      </c>
      <c r="H30">
        <v>129475.7</v>
      </c>
      <c r="I30">
        <v>6.8314160517666602</v>
      </c>
      <c r="J30">
        <v>95000</v>
      </c>
      <c r="K30">
        <v>755759200</v>
      </c>
      <c r="L30">
        <v>24340358616852.898</v>
      </c>
      <c r="M30">
        <v>9106439000000</v>
      </c>
      <c r="N30">
        <v>7603156000000</v>
      </c>
      <c r="O30">
        <v>7472542970341.8301</v>
      </c>
      <c r="P30">
        <v>8913975474536.6875</v>
      </c>
      <c r="Q30">
        <v>3303296124030.8486</v>
      </c>
      <c r="R30">
        <v>10548697784713.83</v>
      </c>
      <c r="S30">
        <v>521042578573.97656</v>
      </c>
      <c r="V30">
        <v>2002</v>
      </c>
      <c r="W30">
        <v>4363210000000</v>
      </c>
      <c r="X30">
        <v>193290000000</v>
      </c>
      <c r="Y30">
        <v>12033300000000</v>
      </c>
      <c r="Z30">
        <v>76.394113552577096</v>
      </c>
    </row>
    <row r="31" spans="1:26">
      <c r="A31">
        <v>2010</v>
      </c>
      <c r="B31">
        <v>1337705000</v>
      </c>
      <c r="C31">
        <v>72.355672148969362</v>
      </c>
      <c r="D31">
        <v>6819.319174127816</v>
      </c>
      <c r="E31">
        <v>1578269.1850000001</v>
      </c>
      <c r="F31">
        <v>1396195</v>
      </c>
      <c r="G31">
        <v>193321.1</v>
      </c>
      <c r="H31">
        <v>162165.1</v>
      </c>
      <c r="I31">
        <v>6.7702690287094001</v>
      </c>
      <c r="J31">
        <v>114734</v>
      </c>
      <c r="K31">
        <v>758520000</v>
      </c>
      <c r="L31">
        <v>26871755913005.602</v>
      </c>
      <c r="M31">
        <v>12292133250000</v>
      </c>
      <c r="N31">
        <v>10719792900000</v>
      </c>
      <c r="O31">
        <v>8977016778143.8613</v>
      </c>
      <c r="P31">
        <v>9650167344764.373</v>
      </c>
      <c r="Q31">
        <v>3666658697674.2422</v>
      </c>
      <c r="R31">
        <v>11772346727740.635</v>
      </c>
      <c r="S31">
        <v>636832219504.99609</v>
      </c>
      <c r="V31">
        <v>2003</v>
      </c>
      <c r="W31">
        <v>5349070000000</v>
      </c>
      <c r="X31">
        <v>247230000000</v>
      </c>
      <c r="Y31">
        <v>13582300000000</v>
      </c>
      <c r="Z31">
        <v>77.132788973397297</v>
      </c>
    </row>
    <row r="32" spans="1:26">
      <c r="A32">
        <v>2011</v>
      </c>
      <c r="B32">
        <v>1344130000</v>
      </c>
      <c r="C32">
        <v>72.556729320297137</v>
      </c>
      <c r="D32">
        <v>7417.8877265729625</v>
      </c>
      <c r="E32">
        <v>1899182.0120000001</v>
      </c>
      <c r="F32">
        <v>1742851</v>
      </c>
      <c r="G32">
        <v>247600</v>
      </c>
      <c r="H32">
        <v>186100</v>
      </c>
      <c r="I32">
        <v>6.4614613265500704</v>
      </c>
      <c r="J32">
        <v>123985</v>
      </c>
      <c r="K32">
        <v>761659600</v>
      </c>
      <c r="L32">
        <v>29370829212915.086</v>
      </c>
      <c r="M32">
        <v>14836152600000</v>
      </c>
      <c r="N32">
        <v>12911897802304.271</v>
      </c>
      <c r="O32">
        <v>9406880718359.4492</v>
      </c>
      <c r="P32">
        <v>10559599925121.641</v>
      </c>
      <c r="Q32">
        <v>4022324591348.6436</v>
      </c>
      <c r="R32">
        <v>12890719666875.994</v>
      </c>
      <c r="S32" s="3">
        <f t="shared" ref="M32:S33" si="0">S31/S30*S31</f>
        <v>778353425375.73364</v>
      </c>
      <c r="V32">
        <v>2004</v>
      </c>
      <c r="W32">
        <v>6511770000000</v>
      </c>
      <c r="X32">
        <v>405070000000</v>
      </c>
      <c r="Y32">
        <v>15987800000000</v>
      </c>
      <c r="Z32">
        <v>95.559226075255793</v>
      </c>
    </row>
    <row r="33" spans="1:26">
      <c r="A33">
        <v>2012</v>
      </c>
      <c r="B33" s="3">
        <f>B32/B31*B32</f>
        <v>1350585859.2888565</v>
      </c>
      <c r="C33" s="3">
        <f>C32/C31*C32</f>
        <v>72.758345176036812</v>
      </c>
      <c r="D33" s="3">
        <f>D32/D31*D32</f>
        <v>8068.9958805278302</v>
      </c>
      <c r="E33">
        <v>2048940</v>
      </c>
      <c r="F33">
        <v>1817780.2450000001</v>
      </c>
      <c r="G33">
        <v>281200</v>
      </c>
      <c r="H33">
        <v>191500</v>
      </c>
      <c r="I33">
        <v>6.3123328268318604</v>
      </c>
      <c r="J33" s="3">
        <f>J32/J31*J32</f>
        <v>133981.90793487546</v>
      </c>
      <c r="K33">
        <v>764706200</v>
      </c>
      <c r="L33" s="3">
        <f>L32/L31*L32</f>
        <v>32102316329716.148</v>
      </c>
      <c r="M33" s="3">
        <f t="shared" si="0"/>
        <v>17906690359908.586</v>
      </c>
      <c r="N33" s="3">
        <f t="shared" si="0"/>
        <v>15552269191427.186</v>
      </c>
      <c r="O33" s="3">
        <f t="shared" si="0"/>
        <v>9857328669016.8516</v>
      </c>
      <c r="P33" s="3">
        <f t="shared" si="0"/>
        <v>11554737508166.143</v>
      </c>
      <c r="Q33" s="3">
        <f t="shared" si="0"/>
        <v>4412490076709.4619</v>
      </c>
      <c r="R33" s="3">
        <f t="shared" si="0"/>
        <v>14115338035229.213</v>
      </c>
      <c r="S33" s="3">
        <f t="shared" si="0"/>
        <v>951324440313.41113</v>
      </c>
      <c r="V33">
        <v>2005</v>
      </c>
      <c r="W33">
        <v>7423290000000</v>
      </c>
      <c r="X33">
        <v>362400000000</v>
      </c>
      <c r="Y33">
        <v>18493700000000</v>
      </c>
      <c r="Z33">
        <v>100</v>
      </c>
    </row>
    <row r="34" spans="1:26">
      <c r="V34">
        <v>2006</v>
      </c>
      <c r="W34">
        <v>8795410000000</v>
      </c>
      <c r="X34">
        <v>500000000000</v>
      </c>
      <c r="Y34">
        <v>21631400000000</v>
      </c>
      <c r="Z34">
        <v>104.07452483366799</v>
      </c>
    </row>
    <row r="35" spans="1:26">
      <c r="V35">
        <v>2007</v>
      </c>
      <c r="W35">
        <v>10394860000000</v>
      </c>
      <c r="X35">
        <v>699460000000</v>
      </c>
      <c r="Y35">
        <v>26581000000000</v>
      </c>
      <c r="Z35">
        <v>111.382050339122</v>
      </c>
    </row>
    <row r="36" spans="1:26">
      <c r="V36">
        <v>2008</v>
      </c>
      <c r="W36">
        <v>12808440000000</v>
      </c>
      <c r="X36">
        <v>1024090000000</v>
      </c>
      <c r="Y36">
        <v>31404500000000</v>
      </c>
      <c r="Z36">
        <v>119.625915781529</v>
      </c>
    </row>
    <row r="37" spans="1:26">
      <c r="V37">
        <v>2009</v>
      </c>
      <c r="W37">
        <v>15667980000000</v>
      </c>
      <c r="X37">
        <v>778340000000</v>
      </c>
      <c r="Y37">
        <v>34090300000000</v>
      </c>
      <c r="Z37">
        <v>118.623501406884</v>
      </c>
    </row>
    <row r="38" spans="1:26">
      <c r="V38">
        <v>2010</v>
      </c>
      <c r="W38">
        <v>18361516000000</v>
      </c>
      <c r="X38">
        <v>998870000000</v>
      </c>
      <c r="Y38">
        <v>40151280000000</v>
      </c>
      <c r="Z38">
        <v>126.34263486817601</v>
      </c>
    </row>
    <row r="39" spans="1:26">
      <c r="V39">
        <v>2011</v>
      </c>
      <c r="W39">
        <v>21519697000000</v>
      </c>
      <c r="X39">
        <v>1390537000000</v>
      </c>
      <c r="Y39">
        <v>47156370000000</v>
      </c>
      <c r="Z39">
        <v>135.69243485732301</v>
      </c>
    </row>
    <row r="40" spans="1:26">
      <c r="V40">
        <v>2012</v>
      </c>
      <c r="W40" s="3">
        <f>W39/W38*W39</f>
        <v>25221085174656.004</v>
      </c>
      <c r="X40" s="3">
        <f>X39/X38*X39</f>
        <v>1935780580424.8799</v>
      </c>
      <c r="Y40">
        <v>51932200000000</v>
      </c>
      <c r="Z40" s="3">
        <f>Z39/Z38*Z39</f>
        <v>145.73415297789307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T9" sqref="T9"/>
    </sheetView>
  </sheetViews>
  <sheetFormatPr defaultRowHeight="15"/>
  <cols>
    <col min="2" max="2" width="17.85546875" bestFit="1" customWidth="1"/>
    <col min="3" max="5" width="17.85546875" customWidth="1"/>
    <col min="6" max="6" width="17.42578125" bestFit="1" customWidth="1"/>
    <col min="7" max="7" width="27.28515625" bestFit="1" customWidth="1"/>
    <col min="8" max="8" width="23.140625" customWidth="1"/>
    <col min="9" max="9" width="30.42578125" bestFit="1" customWidth="1"/>
    <col min="11" max="11" width="14.7109375" bestFit="1" customWidth="1"/>
    <col min="12" max="12" width="22" bestFit="1" customWidth="1"/>
    <col min="15" max="15" width="14.7109375" bestFit="1" customWidth="1"/>
    <col min="16" max="16" width="22" bestFit="1" customWidth="1"/>
    <col min="21" max="21" width="18.42578125" bestFit="1" customWidth="1"/>
    <col min="22" max="22" width="17" bestFit="1" customWidth="1"/>
    <col min="23" max="23" width="12.28515625" customWidth="1"/>
    <col min="24" max="24" width="21.7109375" bestFit="1" customWidth="1"/>
  </cols>
  <sheetData>
    <row r="1" spans="1:24"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  <c r="L1" t="s">
        <v>68</v>
      </c>
      <c r="M1" t="s">
        <v>113</v>
      </c>
      <c r="N1" t="s">
        <v>114</v>
      </c>
      <c r="O1" t="s">
        <v>115</v>
      </c>
      <c r="P1" t="s">
        <v>116</v>
      </c>
      <c r="Q1" t="s">
        <v>117</v>
      </c>
      <c r="U1" t="s">
        <v>148</v>
      </c>
      <c r="V1" t="s">
        <v>149</v>
      </c>
      <c r="W1" t="s">
        <v>150</v>
      </c>
      <c r="X1" t="s">
        <v>151</v>
      </c>
    </row>
    <row r="2" spans="1:24">
      <c r="B2" t="s">
        <v>118</v>
      </c>
      <c r="C2" t="s">
        <v>119</v>
      </c>
      <c r="D2" t="s">
        <v>120</v>
      </c>
      <c r="E2" t="s">
        <v>121</v>
      </c>
      <c r="F2" t="s">
        <v>121</v>
      </c>
      <c r="G2" t="s">
        <v>122</v>
      </c>
      <c r="H2" t="s">
        <v>146</v>
      </c>
      <c r="I2" t="s">
        <v>147</v>
      </c>
      <c r="J2" t="s">
        <v>110</v>
      </c>
      <c r="K2" t="s">
        <v>159</v>
      </c>
      <c r="L2" t="s">
        <v>160</v>
      </c>
      <c r="M2" t="s">
        <v>111</v>
      </c>
      <c r="N2" t="s">
        <v>110</v>
      </c>
      <c r="O2" t="s">
        <v>159</v>
      </c>
      <c r="P2" t="s">
        <v>160</v>
      </c>
      <c r="Q2" t="s">
        <v>111</v>
      </c>
      <c r="U2" t="s">
        <v>120</v>
      </c>
      <c r="V2" t="s">
        <v>108</v>
      </c>
      <c r="W2" t="s">
        <v>109</v>
      </c>
      <c r="X2" t="s">
        <v>157</v>
      </c>
    </row>
    <row r="3" spans="1:24">
      <c r="A3" t="s">
        <v>12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U3" t="s">
        <v>15</v>
      </c>
      <c r="V3" t="s">
        <v>15</v>
      </c>
      <c r="W3" t="s">
        <v>15</v>
      </c>
      <c r="X3" t="s">
        <v>15</v>
      </c>
    </row>
    <row r="4" spans="1:24">
      <c r="A4" t="s">
        <v>13</v>
      </c>
      <c r="D4" t="s">
        <v>34</v>
      </c>
      <c r="E4" t="s">
        <v>34</v>
      </c>
      <c r="F4" t="s">
        <v>112</v>
      </c>
      <c r="G4" t="s">
        <v>37</v>
      </c>
      <c r="N4" t="s">
        <v>112</v>
      </c>
      <c r="O4" t="s">
        <v>112</v>
      </c>
      <c r="P4" t="s">
        <v>112</v>
      </c>
      <c r="Q4" t="s">
        <v>112</v>
      </c>
      <c r="U4" t="s">
        <v>132</v>
      </c>
      <c r="V4" t="s">
        <v>132</v>
      </c>
      <c r="X4" t="s">
        <v>132</v>
      </c>
    </row>
    <row r="5" spans="1:24">
      <c r="A5">
        <v>1985</v>
      </c>
      <c r="B5">
        <f ca="1">1000000*'Original China'!J6/('Original China'!Y13/'Original China'!I6)</f>
        <v>6.3284053674099623E-3</v>
      </c>
      <c r="C5">
        <f ca="1">('Original China'!E6+'Original China'!F6+'Original China'!G6+'Original China'!H6)*1000000/('Original China'!Y13/'Original China'!I6)</f>
        <v>0.24323918401188568</v>
      </c>
      <c r="D5">
        <f ca="1">('Original China'!Y13/('Original China'!Z13/100))</f>
        <v>2947378977462.6035</v>
      </c>
      <c r="E5">
        <f ca="1">D5/('Original China'!B6*'Original China'!C6/100)</f>
        <v>4402.3050465491697</v>
      </c>
      <c r="F5">
        <f ca="1">E5/E$5*100</f>
        <v>100</v>
      </c>
      <c r="G5">
        <f ca="1">'Original China'!D6/('Original China'!C6/100)</f>
        <v>1277.9904667159769</v>
      </c>
      <c r="H5">
        <f ca="1">('Original China'!P6+'Original China'!Q6+'Original China'!R6+'Original China'!S6+('Original China'!M6-'Original China'!N6)/('Original China'!N6/'Original China'!O6))</f>
        <v>2853659258017.436</v>
      </c>
      <c r="J5">
        <f ca="1">U20/('Original China'!B6*'Original China'!C6/100)</f>
        <v>4402.3050465491697</v>
      </c>
      <c r="K5">
        <f ca="1">J5/(L5*M5)</f>
        <v>3660.2871734775222</v>
      </c>
      <c r="L5">
        <f ca="1">(V20/U20)^(0.3/(1-0.3))</f>
        <v>1.4206388953241138</v>
      </c>
      <c r="M5">
        <f ca="1">'Original China'!K6/('Original China'!B6*'Original China'!C6/100)</f>
        <v>0.84660586282330963</v>
      </c>
      <c r="N5">
        <f>J5/J$5*100</f>
        <v>100</v>
      </c>
      <c r="O5">
        <f t="shared" ref="O5:Q20" si="0">K5/K$5*100</f>
        <v>100</v>
      </c>
      <c r="P5">
        <f t="shared" si="0"/>
        <v>100</v>
      </c>
      <c r="Q5">
        <f t="shared" si="0"/>
        <v>100</v>
      </c>
      <c r="T5" t="s">
        <v>69</v>
      </c>
    </row>
    <row r="6" spans="1:24">
      <c r="A6">
        <v>1986</v>
      </c>
      <c r="B6">
        <f ca="1">1000000*'Original China'!J7/('Original China'!Y14/'Original China'!I7)</f>
        <v>7.3722531722539113E-3</v>
      </c>
      <c r="C6">
        <f ca="1">('Original China'!E7+'Original China'!F7+'Original China'!G7+'Original China'!H7)*1000000/('Original China'!Y14/'Original China'!I7)</f>
        <v>0.26268948085042676</v>
      </c>
      <c r="D6">
        <f ca="1">('Original China'!Y14/('Original China'!Z14/100))</f>
        <v>3208655185418.0796</v>
      </c>
      <c r="E6">
        <f ca="1">D6/('Original China'!B7*'Original China'!C7/100)</f>
        <v>4672.0692015139266</v>
      </c>
      <c r="F6">
        <f t="shared" ref="F6:F32" si="1">E6/E$5*100</f>
        <v>106.12779332900197</v>
      </c>
      <c r="G6">
        <f ca="1">'Original China'!D7/('Original China'!C7/100)</f>
        <v>1355.4970497352317</v>
      </c>
      <c r="H6">
        <f ca="1">('Original China'!P7+'Original China'!Q7+'Original China'!R7+'Original China'!S7+('Original China'!M7-'Original China'!N7)/('Original China'!N7/'Original China'!O7))</f>
        <v>3075733619313.0435</v>
      </c>
      <c r="J6">
        <f ca="1">U21/('Original China'!B7*'Original China'!C7/100)</f>
        <v>4672.0692015139266</v>
      </c>
      <c r="K6">
        <f t="shared" ref="K6:K32" si="2">J6/(L6*M6)</f>
        <v>3826.9525116863274</v>
      </c>
      <c r="L6">
        <f t="shared" ref="L6:L32" si="3">(V21/U21)^(0.3/(1-0.3))</f>
        <v>1.4368727978239266</v>
      </c>
      <c r="M6">
        <f ca="1">'Original China'!K7/('Original China'!B7*'Original China'!C7/100)</f>
        <v>0.84964571340549899</v>
      </c>
      <c r="N6">
        <f>J6/J$5*100</f>
        <v>106.12779332900197</v>
      </c>
      <c r="O6">
        <f t="shared" si="0"/>
        <v>104.55334049788398</v>
      </c>
      <c r="P6">
        <f t="shared" si="0"/>
        <v>101.14271843135121</v>
      </c>
      <c r="Q6">
        <f t="shared" si="0"/>
        <v>100.35906325666726</v>
      </c>
      <c r="T6" t="s">
        <v>70</v>
      </c>
    </row>
    <row r="7" spans="1:24">
      <c r="A7">
        <v>1987</v>
      </c>
      <c r="B7">
        <f ca="1">1000000*'Original China'!J8/('Original China'!Y15/'Original China'!I8)</f>
        <v>7.0138547355303232E-3</v>
      </c>
      <c r="C7">
        <f ca="1">('Original China'!E8+'Original China'!F8+'Original China'!G8+'Original China'!H8)*1000000/('Original China'!Y15/'Original China'!I8)</f>
        <v>0.27156165596950493</v>
      </c>
      <c r="D7">
        <f ca="1">('Original China'!Y15/('Original China'!Z15/100))</f>
        <v>3579942428302.166</v>
      </c>
      <c r="E7">
        <f ca="1">D7/('Original China'!B8*'Original China'!C8/100)</f>
        <v>5084.1442099106162</v>
      </c>
      <c r="F7">
        <f t="shared" si="1"/>
        <v>115.48823073712076</v>
      </c>
      <c r="G7">
        <f ca="1">'Original China'!D8/('Original China'!C8/100)</f>
        <v>1475.4291897771113</v>
      </c>
      <c r="H7">
        <f ca="1">('Original China'!P8+'Original China'!Q8+'Original China'!R8+'Original China'!S8+('Original China'!M8-'Original China'!N8)/('Original China'!N8/'Original China'!O8))</f>
        <v>3402806793238.7183</v>
      </c>
      <c r="J7">
        <f ca="1">U22/('Original China'!B8*'Original China'!C8/100)</f>
        <v>5084.1442099106162</v>
      </c>
      <c r="K7">
        <f t="shared" si="2"/>
        <v>4163.6375929685491</v>
      </c>
      <c r="L7">
        <f t="shared" si="3"/>
        <v>1.4342737334903777</v>
      </c>
      <c r="M7">
        <f ca="1">'Original China'!K8/('Original China'!B8*'Original China'!C8/100)</f>
        <v>0.85135931967532608</v>
      </c>
      <c r="N7">
        <f t="shared" ref="N7:N32" si="4">J7/J$5*100</f>
        <v>115.48823073712076</v>
      </c>
      <c r="O7">
        <f t="shared" si="0"/>
        <v>113.75166470921488</v>
      </c>
      <c r="P7">
        <f t="shared" si="0"/>
        <v>100.95976804599265</v>
      </c>
      <c r="Q7">
        <f t="shared" si="0"/>
        <v>100.56147223410011</v>
      </c>
      <c r="T7" t="s">
        <v>71</v>
      </c>
    </row>
    <row r="8" spans="1:24">
      <c r="A8">
        <v>1988</v>
      </c>
      <c r="B8">
        <f ca="1">1000000*'Original China'!J9/('Original China'!Y16/'Original China'!I9)</f>
        <v>7.7246769218772332E-3</v>
      </c>
      <c r="C8">
        <f ca="1">('Original China'!E9+'Original China'!F9+'Original China'!G9+'Original China'!H9)*1000000/('Original China'!Y16/'Original China'!I9)</f>
        <v>0.26907256962946596</v>
      </c>
      <c r="D8">
        <f ca="1">('Original China'!Y16/('Original China'!Z16/100))</f>
        <v>3983316223040.4434</v>
      </c>
      <c r="E8">
        <f ca="1">D8/('Original China'!B9*'Original China'!C9/100)</f>
        <v>5526.6647015913659</v>
      </c>
      <c r="F8">
        <f t="shared" si="1"/>
        <v>125.54024864595756</v>
      </c>
      <c r="G8">
        <f ca="1">'Original China'!D9/('Original China'!C9/100)</f>
        <v>1604.3164974036836</v>
      </c>
      <c r="H8">
        <f ca="1">('Original China'!P9+'Original China'!Q9+'Original China'!R9+'Original China'!S9+('Original China'!M9-'Original China'!N9)/('Original China'!N9/'Original China'!O9))</f>
        <v>3667301184759.3013</v>
      </c>
      <c r="J8">
        <f ca="1">U23/('Original China'!B9*'Original China'!C9/100)</f>
        <v>5526.6647015913659</v>
      </c>
      <c r="K8">
        <f t="shared" si="2"/>
        <v>4526.9301790975223</v>
      </c>
      <c r="L8">
        <f t="shared" si="3"/>
        <v>1.4309431181285781</v>
      </c>
      <c r="M8">
        <f ca="1">'Original China'!K9/('Original China'!B9*'Original China'!C9/100)</f>
        <v>0.85317270033573667</v>
      </c>
      <c r="N8">
        <f t="shared" si="4"/>
        <v>125.54024864595756</v>
      </c>
      <c r="O8">
        <f t="shared" si="0"/>
        <v>123.67691289087108</v>
      </c>
      <c r="P8">
        <f t="shared" si="0"/>
        <v>100.72532315132155</v>
      </c>
      <c r="Q8">
        <f t="shared" si="0"/>
        <v>100.77566643473594</v>
      </c>
      <c r="T8" t="s">
        <v>72</v>
      </c>
    </row>
    <row r="9" spans="1:24">
      <c r="A9">
        <v>1989</v>
      </c>
      <c r="B9">
        <f ca="1">1000000*'Original China'!J10/('Original China'!Y17/'Original China'!I10)</f>
        <v>7.3786449188776512E-3</v>
      </c>
      <c r="C9">
        <f ca="1">('Original China'!E10+'Original China'!F10+'Original China'!G10+'Original China'!H10)*1000000/('Original China'!Y17/'Original China'!I10)</f>
        <v>0.26140852257870101</v>
      </c>
      <c r="D9">
        <f ca="1">('Original China'!Y17/('Original China'!Z17/100))</f>
        <v>4145276913352.0229</v>
      </c>
      <c r="E9">
        <f ca="1">D9/('Original China'!B10*'Original China'!C10/100)</f>
        <v>5632.8925095158911</v>
      </c>
      <c r="F9">
        <f t="shared" si="1"/>
        <v>127.95325289716897</v>
      </c>
      <c r="G9">
        <f ca="1">'Original China'!D10/('Original China'!C10/100)</f>
        <v>1635.6876066130835</v>
      </c>
      <c r="H9">
        <f ca="1">('Original China'!P10+'Original China'!Q10+'Original China'!R10+'Original China'!S10+('Original China'!M10-'Original China'!N10)/('Original China'!N10/'Original China'!O10))</f>
        <v>3739656161233.688</v>
      </c>
      <c r="J9">
        <f ca="1">U24/('Original China'!B10*'Original China'!C10/100)</f>
        <v>5632.8925095158911</v>
      </c>
      <c r="K9">
        <f t="shared" si="2"/>
        <v>4479.000916173587</v>
      </c>
      <c r="L9">
        <f t="shared" si="3"/>
        <v>1.471357809464158</v>
      </c>
      <c r="M9">
        <f ca="1">'Original China'!K10/('Original China'!B10*'Original China'!C10/100)</f>
        <v>0.85473603501266415</v>
      </c>
      <c r="N9">
        <f t="shared" si="4"/>
        <v>127.95325289716897</v>
      </c>
      <c r="O9">
        <f t="shared" si="0"/>
        <v>122.36747293022452</v>
      </c>
      <c r="P9">
        <f t="shared" si="0"/>
        <v>103.57014821338343</v>
      </c>
      <c r="Q9">
        <f t="shared" si="0"/>
        <v>100.96032552411597</v>
      </c>
      <c r="T9" t="s">
        <v>73</v>
      </c>
    </row>
    <row r="10" spans="1:24">
      <c r="A10">
        <v>1990</v>
      </c>
      <c r="B10">
        <f ca="1">1000000*'Original China'!J11/('Original China'!Y18/'Original China'!I11)</f>
        <v>8.6209148385087715E-3</v>
      </c>
      <c r="C10">
        <f ca="1">('Original China'!E11+'Original China'!F11+'Original China'!G11+'Original China'!H11)*1000000/('Original China'!Y18/'Original China'!I11)</f>
        <v>0.31061756097592491</v>
      </c>
      <c r="D10">
        <f ca="1">('Original China'!Y18/('Original China'!Z18/100))</f>
        <v>4304324254077.5015</v>
      </c>
      <c r="E10">
        <f ca="1">D10/('Original China'!B11*'Original China'!C11/100)</f>
        <v>5741.6014424704363</v>
      </c>
      <c r="F10">
        <f t="shared" si="1"/>
        <v>130.42261682822499</v>
      </c>
      <c r="G10">
        <f ca="1">'Original China'!D11/('Original China'!C11/100)</f>
        <v>1666.6632623808741</v>
      </c>
      <c r="H10">
        <f ca="1">('Original China'!P11+'Original China'!Q11+'Original China'!R11+'Original China'!S11+('Original China'!M11-'Original China'!N11)/('Original China'!N11/'Original China'!O11))</f>
        <v>3946788189342.2739</v>
      </c>
      <c r="J10">
        <f ca="1">U25/('Original China'!B11*'Original China'!C11/100)</f>
        <v>5741.6014424704363</v>
      </c>
      <c r="K10">
        <f t="shared" si="2"/>
        <v>4451.0981802630095</v>
      </c>
      <c r="L10">
        <f t="shared" si="3"/>
        <v>1.5073263702297495</v>
      </c>
      <c r="M10">
        <f ca="1">'Original China'!K11/('Original China'!B11*'Original China'!C11/100)</f>
        <v>0.85577298269931512</v>
      </c>
      <c r="N10">
        <f t="shared" si="4"/>
        <v>130.42261682822499</v>
      </c>
      <c r="O10">
        <f t="shared" si="0"/>
        <v>121.60516290950372</v>
      </c>
      <c r="P10">
        <f t="shared" si="0"/>
        <v>106.10200630089453</v>
      </c>
      <c r="Q10">
        <f t="shared" si="0"/>
        <v>101.08280845651534</v>
      </c>
      <c r="T10" t="s">
        <v>74</v>
      </c>
    </row>
    <row r="11" spans="1:24">
      <c r="A11">
        <v>1991</v>
      </c>
      <c r="B11">
        <f ca="1">1000000*'Original China'!J12/('Original China'!Y19/'Original China'!I12)</f>
        <v>1.0295134944605372E-2</v>
      </c>
      <c r="C11">
        <f ca="1">('Original China'!E12+'Original China'!F12+'Original China'!G12+'Original China'!H12)*1000000/('Original China'!Y19/'Original China'!I12)</f>
        <v>0.34613339891144834</v>
      </c>
      <c r="D11">
        <f ca="1">('Original China'!Y19/('Original China'!Z19/100))</f>
        <v>4699415452680.4141</v>
      </c>
      <c r="E11">
        <f ca="1">D11/('Original China'!B12*'Original China'!C12/100)</f>
        <v>6169.7694541679257</v>
      </c>
      <c r="F11">
        <f t="shared" si="1"/>
        <v>140.14861280465368</v>
      </c>
      <c r="G11">
        <f ca="1">'Original China'!D12/('Original China'!C12/100)</f>
        <v>1791.2967347698066</v>
      </c>
      <c r="H11">
        <f ca="1">('Original China'!P12+'Original China'!Q12+'Original China'!R12+'Original China'!S12+('Original China'!M12-'Original China'!N12)/('Original China'!N12/'Original China'!O12))</f>
        <v>4255285211976.7466</v>
      </c>
      <c r="J11">
        <f ca="1">U26/('Original China'!B12*'Original China'!C12/100)</f>
        <v>6169.7694541679257</v>
      </c>
      <c r="K11">
        <f t="shared" si="2"/>
        <v>4802.6205106501666</v>
      </c>
      <c r="L11">
        <f t="shared" si="3"/>
        <v>1.5026269627313265</v>
      </c>
      <c r="M11">
        <f ca="1">'Original China'!K12/('Original China'!B12*'Original China'!C12/100)</f>
        <v>0.85494757997242821</v>
      </c>
      <c r="N11">
        <f t="shared" si="4"/>
        <v>140.14861280465368</v>
      </c>
      <c r="O11">
        <f t="shared" si="0"/>
        <v>131.20884463519701</v>
      </c>
      <c r="P11">
        <f t="shared" si="0"/>
        <v>105.77121094439043</v>
      </c>
      <c r="Q11">
        <f t="shared" si="0"/>
        <v>100.98531294377058</v>
      </c>
      <c r="T11" t="s">
        <v>75</v>
      </c>
    </row>
    <row r="12" spans="1:24">
      <c r="A12">
        <v>1992</v>
      </c>
      <c r="B12">
        <f ca="1">1000000*'Original China'!J13/('Original China'!Y20/'Original China'!I13)</f>
        <v>2.202121621346843E-2</v>
      </c>
      <c r="C12">
        <f ca="1">('Original China'!E13+'Original China'!F13+'Original China'!G13+'Original China'!H13)*1000000/('Original China'!Y20/'Original China'!I13)</f>
        <v>0.36854970056750297</v>
      </c>
      <c r="D12">
        <f ca="1">('Original China'!Y20/('Original China'!Z20/100))</f>
        <v>5368645407764.7471</v>
      </c>
      <c r="E12">
        <f ca="1">D12/('Original China'!B13*'Original China'!C13/100)</f>
        <v>6956.3882240925468</v>
      </c>
      <c r="F12">
        <f t="shared" si="1"/>
        <v>158.01695135927582</v>
      </c>
      <c r="G12">
        <f ca="1">'Original China'!D13/('Original China'!C13/100)</f>
        <v>2018.9596231594787</v>
      </c>
      <c r="H12">
        <f ca="1">('Original China'!P13+'Original China'!Q13+'Original China'!R13+'Original China'!S13+('Original China'!M13-'Original China'!N13)/('Original China'!N13/'Original China'!O13))</f>
        <v>4809069871411.708</v>
      </c>
      <c r="J12">
        <f ca="1">U27/('Original China'!B13*'Original China'!C13/100)</f>
        <v>6956.3882240925468</v>
      </c>
      <c r="K12">
        <f t="shared" si="2"/>
        <v>5549.8901663282522</v>
      </c>
      <c r="L12">
        <f t="shared" si="3"/>
        <v>1.4696453901248721</v>
      </c>
      <c r="M12">
        <f ca="1">'Original China'!K13/('Original China'!B13*'Original China'!C13/100)</f>
        <v>0.85287791000290214</v>
      </c>
      <c r="N12">
        <f t="shared" si="4"/>
        <v>158.01695135927582</v>
      </c>
      <c r="O12">
        <f t="shared" si="0"/>
        <v>151.62444647903072</v>
      </c>
      <c r="P12">
        <f t="shared" si="0"/>
        <v>103.44960953568554</v>
      </c>
      <c r="Q12">
        <f t="shared" si="0"/>
        <v>100.74084617825304</v>
      </c>
      <c r="T12" t="s">
        <v>76</v>
      </c>
    </row>
    <row r="13" spans="1:24">
      <c r="A13">
        <v>1993</v>
      </c>
      <c r="B13">
        <f ca="1">1000000*'Original China'!J14/('Original China'!Y21/'Original China'!I14)</f>
        <v>4.2920452173704118E-2</v>
      </c>
      <c r="C13">
        <f ca="1">('Original China'!E14+'Original China'!F14+'Original China'!G14+'Original China'!H14)*1000000/('Original China'!Y21/'Original China'!I14)</f>
        <v>0.34151108525704715</v>
      </c>
      <c r="D13">
        <f ca="1">('Original China'!Y21/('Original China'!Z21/100))</f>
        <v>6118339945502.8184</v>
      </c>
      <c r="E13">
        <f ca="1">D13/('Original China'!B14*'Original China'!C14/100)</f>
        <v>7836.0594472377879</v>
      </c>
      <c r="F13">
        <f t="shared" si="1"/>
        <v>177.99901107217076</v>
      </c>
      <c r="G13">
        <f ca="1">'Original China'!D14/('Original China'!C14/100)</f>
        <v>2274.9796314202486</v>
      </c>
      <c r="H13">
        <f ca="1">('Original China'!P14+'Original China'!Q14+'Original China'!R14+'Original China'!S14+('Original China'!M14-'Original China'!N14)/('Original China'!N14/'Original China'!O14))</f>
        <v>5553905843043.1064</v>
      </c>
      <c r="J13">
        <f ca="1">U28/('Original China'!B14*'Original China'!C14/100)</f>
        <v>7836.0594472377879</v>
      </c>
      <c r="K13">
        <f t="shared" si="2"/>
        <v>6360.4500900733619</v>
      </c>
      <c r="L13">
        <f t="shared" si="3"/>
        <v>1.4469540629045845</v>
      </c>
      <c r="M13">
        <f ca="1">'Original China'!K14/('Original China'!B14*'Original China'!C14/100)</f>
        <v>0.85144211778437895</v>
      </c>
      <c r="N13">
        <f t="shared" si="4"/>
        <v>177.99901107217076</v>
      </c>
      <c r="O13">
        <f t="shared" si="0"/>
        <v>173.76915494940525</v>
      </c>
      <c r="P13">
        <f t="shared" si="0"/>
        <v>101.85234739574457</v>
      </c>
      <c r="Q13">
        <f t="shared" si="0"/>
        <v>100.57125224067562</v>
      </c>
      <c r="T13" t="s">
        <v>77</v>
      </c>
      <c r="U13">
        <f ca="1">('Original China'!Y6/('Original China'!Z6/100))</f>
        <v>1527931040675.2783</v>
      </c>
      <c r="V13">
        <v>3715286441457.9058</v>
      </c>
      <c r="W13">
        <f ca="1">V13/U13</f>
        <v>2.4315799224917325</v>
      </c>
      <c r="X13">
        <f ca="1">('Original China'!X6+'Original China'!W6)/('Original China'!Z6/100)</f>
        <v>583907305565.36108</v>
      </c>
    </row>
    <row r="14" spans="1:24">
      <c r="A14">
        <v>1994</v>
      </c>
      <c r="B14">
        <f ca="1">1000000*'Original China'!J15/('Original China'!Y22/'Original China'!I15)</f>
        <v>5.7952975314134139E-2</v>
      </c>
      <c r="C14">
        <f ca="1">('Original China'!E15+'Original China'!F15+'Original China'!G15+'Original China'!H15)*1000000/('Original China'!Y22/'Original China'!I15)</f>
        <v>0.46264551942394461</v>
      </c>
      <c r="D14">
        <f ca="1">('Original China'!Y22/('Original China'!Z22/100))</f>
        <v>6918660527296.0596</v>
      </c>
      <c r="E14">
        <f ca="1">D14/('Original China'!B15*'Original China'!C15/100)</f>
        <v>8759.7941228827822</v>
      </c>
      <c r="F14">
        <f t="shared" si="1"/>
        <v>198.98198853233291</v>
      </c>
      <c r="G14">
        <f ca="1">'Original China'!D15/('Original China'!C15/100)</f>
        <v>2543.59449469532</v>
      </c>
      <c r="H14">
        <f ca="1">('Original China'!P15+'Original China'!Q15+'Original China'!R15+'Original China'!S15+('Original China'!M15-'Original China'!N15)/('Original China'!N15/'Original China'!O15))</f>
        <v>6220521134219.5381</v>
      </c>
      <c r="J14">
        <f ca="1">U29/('Original China'!B15*'Original China'!C15/100)</f>
        <v>8759.7941228827822</v>
      </c>
      <c r="K14">
        <f t="shared" si="2"/>
        <v>7125.6601498374193</v>
      </c>
      <c r="L14">
        <f t="shared" si="3"/>
        <v>1.4463405598646295</v>
      </c>
      <c r="M14">
        <f ca="1">'Original China'!K15/('Original China'!B15*'Original China'!C15/100)</f>
        <v>0.84995949265071036</v>
      </c>
      <c r="N14">
        <f t="shared" si="4"/>
        <v>198.98198853233291</v>
      </c>
      <c r="O14">
        <f t="shared" si="0"/>
        <v>194.67489331083158</v>
      </c>
      <c r="P14">
        <f t="shared" si="0"/>
        <v>101.80916238638193</v>
      </c>
      <c r="Q14">
        <f t="shared" si="0"/>
        <v>100.39612645915501</v>
      </c>
      <c r="T14" t="s">
        <v>78</v>
      </c>
      <c r="U14">
        <f ca="1">('Original China'!Y7/('Original China'!Z7/100))</f>
        <v>1644053799766.5925</v>
      </c>
      <c r="V14">
        <f ca="1">V13*(1-0.05)+X13</f>
        <v>4113429424950.3711</v>
      </c>
      <c r="W14">
        <f t="shared" ref="W14:W47" si="5">V14/U14</f>
        <v>2.5020041470263061</v>
      </c>
      <c r="X14">
        <f ca="1">('Original China'!X7+'Original China'!W7)/('Original China'!Z7/100)</f>
        <v>594094503365.78552</v>
      </c>
    </row>
    <row r="15" spans="1:24">
      <c r="A15">
        <v>1995</v>
      </c>
      <c r="B15">
        <f ca="1">1000000*'Original China'!J16/('Original China'!Y23/'Original China'!I16)</f>
        <v>4.9567375113959512E-2</v>
      </c>
      <c r="C15">
        <f ca="1">('Original China'!E16+'Original China'!F16+'Original China'!G16+'Original China'!H16)*1000000/('Original China'!Y23/'Original China'!I16)</f>
        <v>0.42962906313686167</v>
      </c>
      <c r="D15">
        <f ca="1">('Original China'!Y23/('Original China'!Z23/100))</f>
        <v>7674522828734.1064</v>
      </c>
      <c r="E15">
        <f ca="1">D15/('Original China'!B16*'Original China'!C16/100)</f>
        <v>9603.7706042587652</v>
      </c>
      <c r="F15">
        <f t="shared" si="1"/>
        <v>218.15322888146662</v>
      </c>
      <c r="G15">
        <f ca="1">'Original China'!D16/('Original China'!C16/100)</f>
        <v>2788.033198326882</v>
      </c>
      <c r="H15">
        <f ca="1">('Original China'!P16+'Original China'!Q16+'Original China'!R16+'Original China'!S16+('Original China'!M16-'Original China'!N16)/('Original China'!N16/'Original China'!O16))</f>
        <v>6896448518659.3018</v>
      </c>
      <c r="J15">
        <f ca="1">U30/('Original China'!B16*'Original China'!C16/100)</f>
        <v>9603.7706042587652</v>
      </c>
      <c r="K15">
        <f t="shared" si="2"/>
        <v>7794.8825279661496</v>
      </c>
      <c r="L15">
        <f t="shared" si="3"/>
        <v>1.4530093547726055</v>
      </c>
      <c r="M15">
        <f ca="1">'Original China'!K16/('Original China'!B16*'Original China'!C16/100)</f>
        <v>0.84793740362345593</v>
      </c>
      <c r="N15">
        <f t="shared" si="4"/>
        <v>218.15322888146662</v>
      </c>
      <c r="O15">
        <f t="shared" si="0"/>
        <v>212.95822318117405</v>
      </c>
      <c r="P15">
        <f t="shared" si="0"/>
        <v>102.27858462520179</v>
      </c>
      <c r="Q15">
        <f t="shared" si="0"/>
        <v>100.15727989358658</v>
      </c>
      <c r="T15" t="s">
        <v>79</v>
      </c>
      <c r="U15">
        <f ca="1">('Original China'!Y8/('Original China'!Z8/100))</f>
        <v>1772400007183.3176</v>
      </c>
      <c r="V15">
        <f t="shared" ref="V15:V47" si="6">V14*(1-0.05)+X14</f>
        <v>4501852457068.6377</v>
      </c>
      <c r="W15">
        <f t="shared" si="5"/>
        <v>2.5399754224910787</v>
      </c>
      <c r="X15">
        <f ca="1">('Original China'!X8+'Original China'!W8)/('Original China'!Z8/100)</f>
        <v>617324194189.10779</v>
      </c>
    </row>
    <row r="16" spans="1:24">
      <c r="A16">
        <v>1996</v>
      </c>
      <c r="B16">
        <f ca="1">1000000*'Original China'!J17/('Original China'!Y24/'Original China'!I17)</f>
        <v>4.6776757768770653E-2</v>
      </c>
      <c r="C16">
        <f ca="1">('Original China'!E17+'Original China'!F17+'Original China'!G17+'Original China'!H17)*1000000/('Original China'!Y24/'Original China'!I17)</f>
        <v>0.3735109789674449</v>
      </c>
      <c r="D16">
        <f ca="1">('Original China'!Y24/('Original China'!Z24/100))</f>
        <v>8442629245670.8145</v>
      </c>
      <c r="E16">
        <f ca="1">D16/('Original China'!B17*'Original China'!C17/100)</f>
        <v>10438.622517911474</v>
      </c>
      <c r="F16">
        <f t="shared" si="1"/>
        <v>237.11720127377328</v>
      </c>
      <c r="G16">
        <f ca="1">'Original China'!D17/('Original China'!C17/100)</f>
        <v>3030.1610074700479</v>
      </c>
      <c r="H16">
        <f ca="1">('Original China'!P17+'Original China'!Q17+'Original China'!R17+'Original China'!S17+('Original China'!M17-'Original China'!N17)/('Original China'!N17/'Original China'!O17))</f>
        <v>7556392942258.1357</v>
      </c>
      <c r="J16">
        <f ca="1">U31/('Original China'!B17*'Original China'!C17/100)</f>
        <v>10438.622517911474</v>
      </c>
      <c r="K16">
        <f t="shared" si="2"/>
        <v>8421.3786011325519</v>
      </c>
      <c r="L16">
        <f t="shared" si="3"/>
        <v>1.4633776102766647</v>
      </c>
      <c r="M16">
        <f ca="1">'Original China'!K17/('Original China'!B17*'Original China'!C17/100)</f>
        <v>0.84703936574322436</v>
      </c>
      <c r="N16">
        <f t="shared" si="4"/>
        <v>237.11720127377328</v>
      </c>
      <c r="O16">
        <f t="shared" si="0"/>
        <v>230.07425925905341</v>
      </c>
      <c r="P16">
        <f t="shared" si="0"/>
        <v>103.00841509360478</v>
      </c>
      <c r="Q16">
        <f t="shared" si="0"/>
        <v>100.05120480957561</v>
      </c>
      <c r="T16" t="s">
        <v>80</v>
      </c>
      <c r="U16">
        <f ca="1">('Original China'!Y9/('Original China'!Z9/100))</f>
        <v>1864075869623.8306</v>
      </c>
      <c r="V16">
        <f t="shared" si="6"/>
        <v>4894084028404.3135</v>
      </c>
      <c r="W16">
        <f t="shared" si="5"/>
        <v>2.6254746966881433</v>
      </c>
      <c r="X16">
        <f ca="1">('Original China'!X9+'Original China'!W9)/('Original China'!Z9/100)</f>
        <v>606695512430.27649</v>
      </c>
    </row>
    <row r="17" spans="1:24">
      <c r="A17">
        <v>1997</v>
      </c>
      <c r="B17">
        <f ca="1">1000000*'Original China'!J18/('Original China'!Y25/'Original China'!I18)</f>
        <v>4.5944092100148791E-2</v>
      </c>
      <c r="C17">
        <f ca="1">('Original China'!E18+'Original China'!F18+'Original China'!G18+'Original China'!H18)*1000000/('Original China'!Y25/'Original China'!I18)</f>
        <v>0.38324812708413697</v>
      </c>
      <c r="D17">
        <f ca="1">('Original China'!Y25/('Original China'!Z25/100))</f>
        <v>9227543336532.1465</v>
      </c>
      <c r="E17">
        <f ca="1">D17/('Original China'!B18*'Original China'!C18/100)</f>
        <v>11267.719886898331</v>
      </c>
      <c r="F17">
        <f t="shared" si="1"/>
        <v>255.95045703910833</v>
      </c>
      <c r="G17">
        <f ca="1">'Original China'!D18/('Original China'!C18/100)</f>
        <v>3270.9231512831998</v>
      </c>
      <c r="H17">
        <f ca="1">('Original China'!P18+'Original China'!Q18+'Original China'!R18+'Original China'!S18+('Original China'!M18-'Original China'!N18)/('Original China'!N18/'Original China'!O18))</f>
        <v>8130935902087.9473</v>
      </c>
      <c r="J17">
        <f ca="1">U32/('Original China'!B18*'Original China'!C18/100)</f>
        <v>11267.719886898331</v>
      </c>
      <c r="K17">
        <f t="shared" si="2"/>
        <v>9029.1474755618547</v>
      </c>
      <c r="L17">
        <f t="shared" si="3"/>
        <v>1.4729016692118138</v>
      </c>
      <c r="M17">
        <f ca="1">'Original China'!K18/('Original China'!B18*'Original China'!C18/100)</f>
        <v>0.84725773246409608</v>
      </c>
      <c r="N17">
        <f t="shared" si="4"/>
        <v>255.95045703910833</v>
      </c>
      <c r="O17">
        <f t="shared" si="0"/>
        <v>246.67866338431446</v>
      </c>
      <c r="P17">
        <f t="shared" si="0"/>
        <v>103.67882183570487</v>
      </c>
      <c r="Q17">
        <f t="shared" si="0"/>
        <v>100.07699800691346</v>
      </c>
      <c r="T17" t="s">
        <v>81</v>
      </c>
      <c r="U17">
        <f ca="1">('Original China'!Y10/('Original China'!Z10/100))</f>
        <v>2033676215138.7908</v>
      </c>
      <c r="V17">
        <f t="shared" si="6"/>
        <v>5256075339414.374</v>
      </c>
      <c r="W17">
        <f t="shared" si="5"/>
        <v>2.5845192564518764</v>
      </c>
      <c r="X17">
        <f ca="1">('Original China'!X10+'Original China'!W10)/('Original China'!Z10/100)</f>
        <v>649102880688.84265</v>
      </c>
    </row>
    <row r="18" spans="1:24">
      <c r="A18">
        <v>1998</v>
      </c>
      <c r="B18">
        <f ca="1">1000000*'Original China'!J19/('Original China'!Y26/'Original China'!I19)</f>
        <v>4.3496735639783617E-2</v>
      </c>
      <c r="C18">
        <f ca="1">('Original China'!E19+'Original China'!F19+'Original China'!G19+'Original China'!H19)*1000000/('Original China'!Y26/'Original China'!I19)</f>
        <v>0.35838768067845544</v>
      </c>
      <c r="D18">
        <f ca="1">('Original China'!Y26/('Original China'!Z26/100))</f>
        <v>9950368812909.1055</v>
      </c>
      <c r="E18">
        <f ca="1">D18/('Original China'!B19*'Original China'!C19/100)</f>
        <v>11995.341268064469</v>
      </c>
      <c r="F18">
        <f t="shared" si="1"/>
        <v>272.47864791803204</v>
      </c>
      <c r="G18">
        <f ca="1">'Original China'!D19/('Original China'!C19/100)</f>
        <v>3481.0686092818291</v>
      </c>
      <c r="H18">
        <f ca="1">('Original China'!P19+'Original China'!Q19+'Original China'!R19+'Original China'!S19+('Original China'!M19-'Original China'!N19)/('Original China'!N19/'Original China'!O19))</f>
        <v>8687167389967.8662</v>
      </c>
      <c r="I18">
        <f ca="1">(H18/'Original China'!L19-1)*100</f>
        <v>2.1278899160326326</v>
      </c>
      <c r="J18">
        <f ca="1">U33/('Original China'!B19*'Original China'!C19/100)</f>
        <v>11995.341268064469</v>
      </c>
      <c r="K18">
        <f t="shared" si="2"/>
        <v>9542.7363449222667</v>
      </c>
      <c r="L18">
        <f t="shared" si="3"/>
        <v>1.4847483826507031</v>
      </c>
      <c r="M18">
        <f ca="1">'Original China'!K19/('Original China'!B19*'Original China'!C19/100)</f>
        <v>0.84661668334480134</v>
      </c>
      <c r="N18">
        <f t="shared" si="4"/>
        <v>272.47864791803204</v>
      </c>
      <c r="O18">
        <f t="shared" si="0"/>
        <v>260.71004521363869</v>
      </c>
      <c r="P18">
        <f t="shared" si="0"/>
        <v>104.51272223628389</v>
      </c>
      <c r="Q18">
        <f t="shared" si="0"/>
        <v>100.00127810613732</v>
      </c>
      <c r="T18" t="s">
        <v>82</v>
      </c>
      <c r="U18">
        <f ca="1">('Original China'!Y11/('Original China'!Z11/100))</f>
        <v>2255226216036.7119</v>
      </c>
      <c r="V18">
        <f t="shared" si="6"/>
        <v>5642374453132.498</v>
      </c>
      <c r="W18">
        <f t="shared" si="5"/>
        <v>2.5019106345119964</v>
      </c>
      <c r="X18">
        <f ca="1">('Original China'!X11+'Original China'!W11)/('Original China'!Z11/100)</f>
        <v>739745544625.14978</v>
      </c>
    </row>
    <row r="19" spans="1:24">
      <c r="A19">
        <v>1999</v>
      </c>
      <c r="B19">
        <f ca="1">1000000*'Original China'!J20/('Original China'!Y27/'Original China'!I20)</f>
        <v>3.6627529334156375E-2</v>
      </c>
      <c r="C19">
        <f ca="1">('Original China'!E20+'Original China'!F20+'Original China'!G20+'Original China'!H20)*1000000/('Original China'!Y27/'Original China'!I20)</f>
        <v>0.38023602484554181</v>
      </c>
      <c r="D19">
        <f ca="1">('Original China'!Y27/('Original China'!Z27/100))</f>
        <v>11892335977171.686</v>
      </c>
      <c r="E19">
        <f ca="1">D19/('Original China'!B20*'Original China'!C20/100)</f>
        <v>14147.640263522517</v>
      </c>
      <c r="F19">
        <f t="shared" si="1"/>
        <v>321.36892182454312</v>
      </c>
      <c r="G19">
        <f ca="1">'Original China'!D20/('Original China'!C20/100)</f>
        <v>3696.3089388239241</v>
      </c>
      <c r="H19">
        <f ca="1">('Original China'!P20+'Original China'!Q20+'Original China'!R20+'Original China'!S20+('Original China'!M20-'Original China'!N20)/('Original China'!N20/'Original China'!O20))</f>
        <v>9209929113848.7988</v>
      </c>
      <c r="I19">
        <f ca="1">(H19/'Original China'!L20-1)*100</f>
        <v>0.62599444242923408</v>
      </c>
      <c r="J19">
        <f ca="1">U34/('Original China'!B20*'Original China'!C20/100)</f>
        <v>14147.640263522517</v>
      </c>
      <c r="K19">
        <f t="shared" si="2"/>
        <v>11714.961869749071</v>
      </c>
      <c r="L19">
        <f t="shared" si="3"/>
        <v>1.4294637341990415</v>
      </c>
      <c r="M19">
        <f ca="1">'Original China'!K20/('Original China'!B20*'Original China'!C20/100)</f>
        <v>0.84483128383085604</v>
      </c>
      <c r="N19">
        <f t="shared" si="4"/>
        <v>321.36892182454312</v>
      </c>
      <c r="O19">
        <f t="shared" si="0"/>
        <v>320.05581296013611</v>
      </c>
      <c r="P19">
        <f t="shared" si="0"/>
        <v>100.62118803757758</v>
      </c>
      <c r="Q19">
        <f t="shared" si="0"/>
        <v>99.790389002677628</v>
      </c>
      <c r="T19" t="s">
        <v>83</v>
      </c>
      <c r="U19">
        <f ca="1">('Original China'!Y12/('Original China'!Z12/100))</f>
        <v>2611234148514.0405</v>
      </c>
      <c r="V19">
        <f t="shared" si="6"/>
        <v>6100001275101.0225</v>
      </c>
      <c r="W19">
        <f t="shared" si="5"/>
        <v>2.336060624273129</v>
      </c>
      <c r="X19">
        <f ca="1">('Original China'!X12+'Original China'!W12)/('Original China'!Z12/100)</f>
        <v>891998180956.39685</v>
      </c>
    </row>
    <row r="20" spans="1:24">
      <c r="A20">
        <v>2000</v>
      </c>
      <c r="B20">
        <f ca="1">1000000*'Original China'!J21/('Original China'!Y28/'Original China'!I21)</f>
        <v>3.3972593169759466E-2</v>
      </c>
      <c r="C20">
        <f ca="1">('Original China'!E21+'Original China'!F21+'Original China'!G21+'Original China'!H21)*1000000/('Original China'!Y28/'Original China'!I21)</f>
        <v>0.4511522183949826</v>
      </c>
      <c r="D20">
        <f ca="1">('Original China'!Y28/('Original China'!Z28/100))</f>
        <v>12996972766965.258</v>
      </c>
      <c r="E20">
        <f ca="1">D20/('Original China'!B21*'Original China'!C21/100)</f>
        <v>15247.057721776555</v>
      </c>
      <c r="F20">
        <f t="shared" si="1"/>
        <v>346.34259917377261</v>
      </c>
      <c r="G20">
        <f ca="1">'Original China'!D21/('Original China'!C21/100)</f>
        <v>3951.1593228137926</v>
      </c>
      <c r="H20">
        <f ca="1">('Original China'!P21+'Original China'!Q21+'Original China'!R21+'Original China'!S21+('Original China'!M21-'Original China'!N21)/('Original China'!N21/'Original China'!O21))</f>
        <v>9874906270383.8496</v>
      </c>
      <c r="I20">
        <f ca="1">(H20/'Original China'!L21-1)*100</f>
        <v>-0.46917642361372636</v>
      </c>
      <c r="J20">
        <f ca="1">U35/('Original China'!B21*'Original China'!C21/100)</f>
        <v>15247.057721776555</v>
      </c>
      <c r="K20">
        <f t="shared" si="2"/>
        <v>12603.936864985611</v>
      </c>
      <c r="L20">
        <f t="shared" si="3"/>
        <v>1.4374000129023403</v>
      </c>
      <c r="M20">
        <f ca="1">'Original China'!K21/('Original China'!B21*'Original China'!C21/100)</f>
        <v>0.84159312867960323</v>
      </c>
      <c r="N20">
        <f t="shared" si="4"/>
        <v>346.34259917377261</v>
      </c>
      <c r="O20">
        <f t="shared" si="0"/>
        <v>344.34284163040172</v>
      </c>
      <c r="P20">
        <f t="shared" si="0"/>
        <v>101.17982955650405</v>
      </c>
      <c r="Q20">
        <f t="shared" si="0"/>
        <v>99.407902264344159</v>
      </c>
      <c r="T20" t="s">
        <v>84</v>
      </c>
      <c r="U20">
        <f ca="1">('Original China'!Y13/('Original China'!Z13/100))</f>
        <v>2947378977462.6035</v>
      </c>
      <c r="V20">
        <f t="shared" si="6"/>
        <v>6686999392302.3672</v>
      </c>
      <c r="W20">
        <f t="shared" si="5"/>
        <v>2.2687952392397128</v>
      </c>
      <c r="X20">
        <f ca="1">('Original China'!X13+'Original China'!W13)/('Original China'!Z13/100)</f>
        <v>1122716715830.3076</v>
      </c>
    </row>
    <row r="21" spans="1:24">
      <c r="A21">
        <v>2001</v>
      </c>
      <c r="B21">
        <f ca="1">1000000*'Original China'!J22/('Original China'!Y29/'Original China'!I22)</f>
        <v>3.5384525624183427E-2</v>
      </c>
      <c r="C21">
        <f ca="1">('Original China'!E22+'Original China'!F22+'Original China'!G22+'Original China'!H22)*1000000/('Original China'!Y29/'Original China'!I22)</f>
        <v>0.43950042485970858</v>
      </c>
      <c r="D21">
        <f ca="1">('Original China'!Y29/('Original China'!Z29/100))</f>
        <v>14413340555963.664</v>
      </c>
      <c r="E21">
        <f ca="1">D21/('Original China'!B22*'Original China'!C22/100)</f>
        <v>16656.752681231857</v>
      </c>
      <c r="F21">
        <f t="shared" si="1"/>
        <v>378.3643456122735</v>
      </c>
      <c r="G21">
        <f ca="1">'Original China'!D22/('Original China'!C22/100)</f>
        <v>4215.3617695924759</v>
      </c>
      <c r="H21">
        <f ca="1">('Original China'!P22+'Original China'!Q22+'Original China'!R22+'Original China'!S22+('Original China'!M22-'Original China'!N22)/('Original China'!N22/'Original China'!O22))</f>
        <v>10701540412170.629</v>
      </c>
      <c r="I21">
        <f ca="1">(H21/'Original China'!L22-1)*100</f>
        <v>-0.40387197493682025</v>
      </c>
      <c r="J21">
        <f ca="1">U36/('Original China'!B22*'Original China'!C22/100)</f>
        <v>16656.752681231857</v>
      </c>
      <c r="K21">
        <f t="shared" si="2"/>
        <v>13865.293801999205</v>
      </c>
      <c r="L21">
        <f t="shared" si="3"/>
        <v>1.4327427686014098</v>
      </c>
      <c r="M21">
        <f ca="1">'Original China'!K22/('Original China'!B22*'Original China'!C22/100)</f>
        <v>0.83848063264330186</v>
      </c>
      <c r="N21">
        <f t="shared" si="4"/>
        <v>378.3643456122735</v>
      </c>
      <c r="O21">
        <f t="shared" ref="O21:O32" si="7">K21/K$5*100</f>
        <v>378.80344204868032</v>
      </c>
      <c r="P21">
        <f t="shared" ref="P21:P32" si="8">L21/L$5*100</f>
        <v>100.85200210392202</v>
      </c>
      <c r="Q21">
        <f t="shared" ref="Q21:Q32" si="9">M21/M$5*100</f>
        <v>99.040258219697265</v>
      </c>
      <c r="T21" t="s">
        <v>85</v>
      </c>
      <c r="U21">
        <f ca="1">('Original China'!Y14/('Original China'!Z14/100))</f>
        <v>3208655185418.0796</v>
      </c>
      <c r="V21">
        <f t="shared" si="6"/>
        <v>7475366138517.5557</v>
      </c>
      <c r="W21">
        <f t="shared" si="5"/>
        <v>2.3297505361404345</v>
      </c>
      <c r="X21">
        <f ca="1">('Original China'!X14+'Original China'!W14)/('Original China'!Z14/100)</f>
        <v>1203615918104.3469</v>
      </c>
    </row>
    <row r="22" spans="1:24">
      <c r="A22">
        <v>2002</v>
      </c>
      <c r="B22">
        <f ca="1">1000000*'Original China'!J23/('Original China'!Y30/'Original China'!I23)</f>
        <v>3.627852797224785E-2</v>
      </c>
      <c r="C22">
        <f ca="1">('Original China'!E23+'Original China'!F23+'Original China'!G23+'Original China'!H23)*1000000/('Original China'!Y30/'Original China'!I23)</f>
        <v>0.48632802381028689</v>
      </c>
      <c r="D22">
        <f ca="1">('Original China'!Y30/('Original China'!Z30/100))</f>
        <v>15751606295841.451</v>
      </c>
      <c r="E22">
        <f ca="1">D22/('Original China'!B23*'Original China'!C23/100)</f>
        <v>17917.751805642456</v>
      </c>
      <c r="F22">
        <f t="shared" si="1"/>
        <v>407.00841073445434</v>
      </c>
      <c r="G22">
        <f ca="1">'Original China'!D23/('Original China'!C23/100)</f>
        <v>4526.8132882292884</v>
      </c>
      <c r="H22">
        <f ca="1">('Original China'!P23+'Original China'!Q23+'Original China'!R23+'Original China'!S23+('Original China'!M23-'Original China'!N23)/('Original China'!N23/'Original China'!O23))</f>
        <v>11670122115291.99</v>
      </c>
      <c r="I22">
        <f ca="1">(H22/'Original China'!L23-1)*100</f>
        <v>-0.44872907266980677</v>
      </c>
      <c r="J22">
        <f ca="1">U37/('Original China'!B23*'Original China'!C23/100)</f>
        <v>17917.751805642456</v>
      </c>
      <c r="K22">
        <f t="shared" si="2"/>
        <v>14971.646957143661</v>
      </c>
      <c r="L22">
        <f t="shared" si="3"/>
        <v>1.4405089857294842</v>
      </c>
      <c r="M22">
        <f ca="1">'Original China'!K23/('Original China'!B23*'Original China'!C23/100)</f>
        <v>0.83080283002350053</v>
      </c>
      <c r="N22">
        <f t="shared" si="4"/>
        <v>407.00841073445434</v>
      </c>
      <c r="O22">
        <f t="shared" si="7"/>
        <v>409.0292987290278</v>
      </c>
      <c r="P22">
        <f t="shared" si="8"/>
        <v>101.3986728415483</v>
      </c>
      <c r="Q22">
        <f t="shared" si="9"/>
        <v>98.133366009643709</v>
      </c>
      <c r="T22" t="s">
        <v>86</v>
      </c>
      <c r="U22">
        <f ca="1">('Original China'!Y15/('Original China'!Z15/100))</f>
        <v>3579942428302.166</v>
      </c>
      <c r="V22">
        <f t="shared" si="6"/>
        <v>8305213749696.0244</v>
      </c>
      <c r="W22">
        <f t="shared" si="5"/>
        <v>2.3199294167517883</v>
      </c>
      <c r="X22">
        <f ca="1">('Original China'!X15+'Original China'!W15)/('Original China'!Z15/100)</f>
        <v>1301065625872.2747</v>
      </c>
    </row>
    <row r="23" spans="1:24">
      <c r="A23">
        <v>2003</v>
      </c>
      <c r="B23">
        <f ca="1">1000000*'Original China'!J24/('Original China'!Y31/'Original China'!I24)</f>
        <v>3.2605697395801887E-2</v>
      </c>
      <c r="C23">
        <f ca="1">('Original China'!E24+'Original China'!F24+'Original China'!G24+'Original China'!H24)*1000000/('Original China'!Y31/'Original China'!I24)</f>
        <v>0.5807898997225972</v>
      </c>
      <c r="D23">
        <f ca="1">('Original China'!Y31/('Original China'!Z31/100))</f>
        <v>17608983391854.879</v>
      </c>
      <c r="E23">
        <f ca="1">D23/('Original China'!B24*'Original China'!C24/100)</f>
        <v>19713.461400045795</v>
      </c>
      <c r="F23">
        <f t="shared" si="1"/>
        <v>447.79862348472568</v>
      </c>
      <c r="G23">
        <f ca="1">'Original China'!D24/('Original China'!C24/100)</f>
        <v>4900.6670987144798</v>
      </c>
      <c r="H23">
        <f ca="1">('Original China'!P24+'Original China'!Q24+'Original China'!R24+'Original China'!S24+('Original China'!M24-'Original China'!N24)/('Original China'!N24/'Original China'!O24))</f>
        <v>12807661553774.889</v>
      </c>
      <c r="I23">
        <f ca="1">(H23/'Original China'!L24-1)*100</f>
        <v>-0.67728880725012042</v>
      </c>
      <c r="J23">
        <f ca="1">U38/('Original China'!B24*'Original China'!C24/100)</f>
        <v>19713.461400045795</v>
      </c>
      <c r="K23">
        <f t="shared" si="2"/>
        <v>16674.146179340834</v>
      </c>
      <c r="L23">
        <f t="shared" si="3"/>
        <v>1.4370015332319783</v>
      </c>
      <c r="M23">
        <f ca="1">'Original China'!K24/('Original China'!B24*'Original China'!C24/100)</f>
        <v>0.82273893608504878</v>
      </c>
      <c r="N23">
        <f t="shared" si="4"/>
        <v>447.79862348472568</v>
      </c>
      <c r="O23">
        <f t="shared" si="7"/>
        <v>455.54202140645862</v>
      </c>
      <c r="P23">
        <f t="shared" si="8"/>
        <v>101.15178022801716</v>
      </c>
      <c r="Q23">
        <f t="shared" si="9"/>
        <v>97.180869187620772</v>
      </c>
      <c r="T23" t="s">
        <v>87</v>
      </c>
      <c r="U23">
        <f ca="1">('Original China'!Y16/('Original China'!Z16/100))</f>
        <v>3983316223040.4434</v>
      </c>
      <c r="V23">
        <f t="shared" si="6"/>
        <v>9191018688083.498</v>
      </c>
      <c r="W23">
        <f t="shared" si="5"/>
        <v>2.3073786195834698</v>
      </c>
      <c r="X23">
        <f ca="1">('Original China'!X16+'Original China'!W16)/('Original China'!Z16/100)</f>
        <v>1475488292279.6833</v>
      </c>
    </row>
    <row r="24" spans="1:24">
      <c r="A24">
        <v>2004</v>
      </c>
      <c r="B24">
        <f ca="1">1000000*'Original China'!J25/('Original China'!Y32/'Original China'!I25)</f>
        <v>3.1387835382291493E-2</v>
      </c>
      <c r="C24">
        <f ca="1">('Original China'!E25+'Original China'!F25+'Original China'!G25+'Original China'!H25)*1000000/('Original China'!Y32/'Original China'!I25)</f>
        <v>0.66895936850297877</v>
      </c>
      <c r="D24">
        <f ca="1">('Original China'!Y32/('Original China'!Z32/100))</f>
        <v>16730775935134.846</v>
      </c>
      <c r="E24">
        <f ca="1">D24/('Original China'!B25*'Original China'!C25/100)</f>
        <v>18445.777029195226</v>
      </c>
      <c r="F24">
        <f t="shared" si="1"/>
        <v>419.00270049787434</v>
      </c>
      <c r="G24">
        <f ca="1">'Original China'!D25/('Original China'!C25/100)</f>
        <v>5313.6725702854937</v>
      </c>
      <c r="H24">
        <f ca="1">('Original China'!P25+'Original China'!Q25+'Original China'!R25+'Original China'!S25+('Original China'!M25-'Original China'!N25)/('Original China'!N25/'Original China'!O25))</f>
        <v>14122076339458.357</v>
      </c>
      <c r="I24">
        <f ca="1">(H24/'Original China'!L25-1)*100</f>
        <v>-0.53049446860327087</v>
      </c>
      <c r="J24">
        <f ca="1">U39/('Original China'!B25*'Original China'!C25/100)</f>
        <v>18445.777029195226</v>
      </c>
      <c r="K24">
        <f t="shared" si="2"/>
        <v>14621.147873892722</v>
      </c>
      <c r="L24">
        <f t="shared" si="3"/>
        <v>1.5459748724896043</v>
      </c>
      <c r="M24">
        <f ca="1">'Original China'!K25/('Original China'!B25*'Original China'!C25/100)</f>
        <v>0.81604301985542216</v>
      </c>
      <c r="N24">
        <f t="shared" si="4"/>
        <v>419.00270049787434</v>
      </c>
      <c r="O24">
        <f t="shared" si="7"/>
        <v>399.4535723819078</v>
      </c>
      <c r="P24">
        <f t="shared" si="8"/>
        <v>108.82250778702603</v>
      </c>
      <c r="Q24">
        <f t="shared" si="9"/>
        <v>96.389956140161274</v>
      </c>
      <c r="T24" t="s">
        <v>88</v>
      </c>
      <c r="U24">
        <f ca="1">('Original China'!Y17/('Original China'!Z17/100))</f>
        <v>4145276913352.0229</v>
      </c>
      <c r="V24">
        <f t="shared" si="6"/>
        <v>10206956045959.006</v>
      </c>
      <c r="W24">
        <f t="shared" si="5"/>
        <v>2.4623098189368697</v>
      </c>
      <c r="X24">
        <f ca="1">('Original China'!X17+'Original China'!W17)/('Original China'!Z17/100)</f>
        <v>1516396521877.8691</v>
      </c>
    </row>
    <row r="25" spans="1:24">
      <c r="A25">
        <v>2005</v>
      </c>
      <c r="B25">
        <f ca="1">1000000*'Original China'!J26/('Original China'!Y33/'Original China'!I26)</f>
        <v>3.2082151898574468E-2</v>
      </c>
      <c r="C25">
        <f ca="1">('Original China'!E26+'Original China'!F26+'Original China'!G26+'Original China'!H26)*1000000/('Original China'!Y33/'Original China'!I26)</f>
        <v>0.70031195618012265</v>
      </c>
      <c r="D25">
        <f ca="1">('Original China'!Y33/('Original China'!Z33/100))</f>
        <v>18493700000000</v>
      </c>
      <c r="E25">
        <f ca="1">D25/('Original China'!B26*'Original China'!C26/100)</f>
        <v>20102.081922714719</v>
      </c>
      <c r="F25">
        <f t="shared" si="1"/>
        <v>456.62628350736662</v>
      </c>
      <c r="G25">
        <f ca="1">'Original China'!D26/('Original China'!C26/100)</f>
        <v>5830.7753957635186</v>
      </c>
      <c r="H25">
        <f ca="1">('Original China'!P26+'Original China'!Q26+'Original China'!R26+'Original China'!S26+('Original China'!M26-'Original China'!N26)/('Original China'!N26/'Original China'!O26))</f>
        <v>15884630073270.287</v>
      </c>
      <c r="I25">
        <f ca="1">(H25/'Original China'!L26-1)*100</f>
        <v>0.52482949971890402</v>
      </c>
      <c r="J25">
        <f ca="1">U40/('Original China'!B26*'Original China'!C26/100)</f>
        <v>20102.081922714719</v>
      </c>
      <c r="K25">
        <f t="shared" si="2"/>
        <v>16071.520910464125</v>
      </c>
      <c r="L25">
        <f t="shared" si="3"/>
        <v>1.5466804925700159</v>
      </c>
      <c r="M25">
        <f ca="1">'Original China'!K26/('Original China'!B26*'Original China'!C26/100)</f>
        <v>0.80869256971604597</v>
      </c>
      <c r="N25">
        <f t="shared" si="4"/>
        <v>456.62628350736662</v>
      </c>
      <c r="O25">
        <f t="shared" si="7"/>
        <v>439.07814192609067</v>
      </c>
      <c r="P25">
        <f t="shared" si="8"/>
        <v>108.87217699450262</v>
      </c>
      <c r="Q25">
        <f t="shared" si="9"/>
        <v>95.521730385751383</v>
      </c>
      <c r="T25" t="s">
        <v>89</v>
      </c>
      <c r="U25">
        <f ca="1">('Original China'!Y18/('Original China'!Z18/100))</f>
        <v>4304324254077.5015</v>
      </c>
      <c r="V25">
        <f t="shared" si="6"/>
        <v>11213004765538.924</v>
      </c>
      <c r="W25">
        <f t="shared" si="5"/>
        <v>2.6050557773190079</v>
      </c>
      <c r="X25">
        <f ca="1">('Original China'!X18+'Original China'!W18)/('Original China'!Z18/100)</f>
        <v>1501011781301.2798</v>
      </c>
    </row>
    <row r="26" spans="1:24">
      <c r="A26">
        <v>2006</v>
      </c>
      <c r="B26">
        <f ca="1">1000000*'Original China'!J27/('Original China'!Y34/'Original China'!I27)</f>
        <v>2.6803099587097153E-2</v>
      </c>
      <c r="C26">
        <f ca="1">('Original China'!E27+'Original China'!F27+'Original China'!G27+'Original China'!H27)*1000000/('Original China'!Y34/'Original China'!I27)</f>
        <v>0.72025976289834537</v>
      </c>
      <c r="D26">
        <f ca="1">('Original China'!Y34/('Original China'!Z34/100))</f>
        <v>20784529196334.383</v>
      </c>
      <c r="E26">
        <f ca="1">D26/('Original China'!B27*'Original China'!C27/100)</f>
        <v>22309.187366805138</v>
      </c>
      <c r="F26">
        <f t="shared" si="1"/>
        <v>506.76150632252569</v>
      </c>
      <c r="G26">
        <f ca="1">'Original China'!D27/('Original China'!C27/100)</f>
        <v>6488.9818267356022</v>
      </c>
      <c r="H26">
        <f ca="1">('Original China'!P27+'Original China'!Q27+'Original China'!R27+'Original China'!S27+('Original China'!M27-'Original China'!N27)/('Original China'!N27/'Original China'!O27))</f>
        <v>18127561014320.418</v>
      </c>
      <c r="I26">
        <f ca="1">(H26/'Original China'!L27-1)*100</f>
        <v>1.7915434141916542</v>
      </c>
      <c r="J26">
        <f ca="1">U41/('Original China'!B27*'Original China'!C27/100)</f>
        <v>22309.187366805138</v>
      </c>
      <c r="K26">
        <f t="shared" si="2"/>
        <v>18133.44665892479</v>
      </c>
      <c r="L26">
        <f t="shared" si="3"/>
        <v>1.5338119411316371</v>
      </c>
      <c r="M26">
        <f ca="1">'Original China'!K27/('Original China'!B27*'Original China'!C27/100)</f>
        <v>0.8021050992731461</v>
      </c>
      <c r="N26">
        <f t="shared" si="4"/>
        <v>506.76150632252569</v>
      </c>
      <c r="O26">
        <f t="shared" si="7"/>
        <v>495.41049102157683</v>
      </c>
      <c r="P26">
        <f t="shared" si="8"/>
        <v>107.9663485337492</v>
      </c>
      <c r="Q26">
        <f t="shared" si="9"/>
        <v>94.743626815699116</v>
      </c>
      <c r="T26" t="s">
        <v>90</v>
      </c>
      <c r="U26">
        <f ca="1">('Original China'!Y19/('Original China'!Z19/100))</f>
        <v>4699415452680.4141</v>
      </c>
      <c r="V26">
        <f t="shared" si="6"/>
        <v>12153366308563.256</v>
      </c>
      <c r="W26">
        <f t="shared" si="5"/>
        <v>2.5861442621829314</v>
      </c>
      <c r="X26">
        <f ca="1">('Original China'!X19+'Original China'!W19)/('Original China'!Z19/100)</f>
        <v>1637699681171.8577</v>
      </c>
    </row>
    <row r="27" spans="1:24">
      <c r="A27">
        <v>2007</v>
      </c>
      <c r="B27">
        <f ca="1">1000000*'Original China'!J28/('Original China'!Y35/'Original China'!I28)</f>
        <v>2.3903868249219369E-2</v>
      </c>
      <c r="C27">
        <f ca="1">('Original China'!E28+'Original China'!F28+'Original China'!G28+'Original China'!H28)*1000000/('Original China'!Y35/'Original China'!I28)</f>
        <v>0.69442616809049573</v>
      </c>
      <c r="D27">
        <f ca="1">('Original China'!Y35/('Original China'!Z35/100))</f>
        <v>23864707032299.664</v>
      </c>
      <c r="E27">
        <f ca="1">D27/('Original China'!B28*'Original China'!C28/100)</f>
        <v>25333.156332307575</v>
      </c>
      <c r="F27">
        <f t="shared" si="1"/>
        <v>575.45208849544508</v>
      </c>
      <c r="G27">
        <f ca="1">'Original China'!D28/('Original China'!C28/100)</f>
        <v>7328.7903483406171</v>
      </c>
      <c r="H27">
        <f ca="1">('Original China'!P28+'Original China'!Q28+'Original China'!R28+'Original China'!S28+('Original China'!M28-'Original China'!N28)/('Original China'!N28/'Original China'!O28))</f>
        <v>20756804913520.965</v>
      </c>
      <c r="I27">
        <f ca="1">(H27/'Original China'!L28-1)*100</f>
        <v>2.0626225328439496</v>
      </c>
      <c r="J27">
        <f ca="1">U42/('Original China'!B28*'Original China'!C28/100)</f>
        <v>25333.156332307575</v>
      </c>
      <c r="K27">
        <f t="shared" si="2"/>
        <v>21041.753323678611</v>
      </c>
      <c r="L27">
        <f t="shared" si="3"/>
        <v>1.5107904727757016</v>
      </c>
      <c r="M27">
        <f ca="1">'Original China'!K28/('Original China'!B28*'Original China'!C28/100)</f>
        <v>0.79689874110657888</v>
      </c>
      <c r="N27">
        <f t="shared" si="4"/>
        <v>575.45208849544508</v>
      </c>
      <c r="O27">
        <f t="shared" si="7"/>
        <v>574.86618744418104</v>
      </c>
      <c r="P27">
        <f t="shared" si="8"/>
        <v>106.34584747385929</v>
      </c>
      <c r="Q27">
        <f t="shared" si="9"/>
        <v>94.128658458498677</v>
      </c>
      <c r="T27" t="s">
        <v>91</v>
      </c>
      <c r="U27">
        <f ca="1">('Original China'!Y20/('Original China'!Z20/100))</f>
        <v>5368645407764.7471</v>
      </c>
      <c r="V27">
        <f t="shared" si="6"/>
        <v>13183397674306.949</v>
      </c>
      <c r="W27">
        <f t="shared" si="5"/>
        <v>2.4556283145911659</v>
      </c>
      <c r="X27">
        <f ca="1">('Original China'!X20+'Original China'!W20)/('Original China'!Z20/100)</f>
        <v>1964425006034.3323</v>
      </c>
    </row>
    <row r="28" spans="1:24">
      <c r="A28">
        <v>2008</v>
      </c>
      <c r="B28">
        <f ca="1">1000000*'Original China'!J29/('Original China'!Y36/'Original China'!I29)</f>
        <v>2.3965441906733109E-2</v>
      </c>
      <c r="C28">
        <f ca="1">('Original China'!E29+'Original China'!F29+'Original China'!G29+'Original China'!H29)*1000000/('Original China'!Y36/'Original China'!I29)</f>
        <v>0.63420831867589034</v>
      </c>
      <c r="D28">
        <f ca="1">('Original China'!Y36/('Original China'!Z36/100))</f>
        <v>26252254617932.086</v>
      </c>
      <c r="E28">
        <f ca="1">D28/('Original China'!B29*'Original China'!C29/100)</f>
        <v>27592.246159860675</v>
      </c>
      <c r="F28">
        <f t="shared" si="1"/>
        <v>626.76815595705659</v>
      </c>
      <c r="G28">
        <f ca="1">'Original China'!D29/('Original China'!C29/100)</f>
        <v>7952.9839223138752</v>
      </c>
      <c r="H28">
        <f ca="1">('Original China'!P29+'Original China'!Q29+'Original China'!R29+'Original China'!S29+('Original China'!M29-'Original China'!N29)/('Original China'!N29/'Original China'!O29))</f>
        <v>22491996398633.211</v>
      </c>
      <c r="I28">
        <f ca="1">(H28/'Original China'!L29-1)*100</f>
        <v>0.9075521603106429</v>
      </c>
      <c r="J28">
        <f ca="1">U43/('Original China'!B29*'Original China'!C29/100)</f>
        <v>27592.246159860675</v>
      </c>
      <c r="K28">
        <f t="shared" si="2"/>
        <v>22989.192990382333</v>
      </c>
      <c r="L28">
        <f t="shared" si="3"/>
        <v>1.5162614290297138</v>
      </c>
      <c r="M28">
        <f ca="1">'Original China'!K29/('Original China'!B29*'Original China'!C29/100)</f>
        <v>0.79156984679285614</v>
      </c>
      <c r="N28">
        <f t="shared" si="4"/>
        <v>626.76815595705659</v>
      </c>
      <c r="O28">
        <f t="shared" si="7"/>
        <v>628.07074693379957</v>
      </c>
      <c r="P28">
        <f t="shared" si="8"/>
        <v>106.73095281428178</v>
      </c>
      <c r="Q28">
        <f t="shared" si="9"/>
        <v>93.499216288567126</v>
      </c>
      <c r="T28" t="s">
        <v>92</v>
      </c>
      <c r="U28">
        <f ca="1">('Original China'!Y21/('Original China'!Z21/100))</f>
        <v>6118339945502.8184</v>
      </c>
      <c r="V28">
        <f t="shared" si="6"/>
        <v>14488652796625.934</v>
      </c>
      <c r="W28">
        <f t="shared" si="5"/>
        <v>2.3680692680823614</v>
      </c>
      <c r="X28">
        <f ca="1">('Original China'!X21+'Original China'!W21)/('Original China'!Z21/100)</f>
        <v>2603442834402.1392</v>
      </c>
    </row>
    <row r="29" spans="1:24">
      <c r="A29">
        <v>2009</v>
      </c>
      <c r="B29">
        <f ca="1">1000000*'Original China'!J30/('Original China'!Y37/'Original China'!I30)</f>
        <v>1.9037219529245347E-2</v>
      </c>
      <c r="C29">
        <f ca="1">('Original China'!E30+'Original China'!F30+'Original China'!G30+'Original China'!H30)*1000000/('Original China'!Y37/'Original China'!I30)</f>
        <v>0.4998356167738362</v>
      </c>
      <c r="D29">
        <f ca="1">('Original China'!Y37/('Original China'!Z37/100))</f>
        <v>28738234494586.973</v>
      </c>
      <c r="E29">
        <f ca="1">D29/('Original China'!B30*'Original China'!C30/100)</f>
        <v>29935.22068697726</v>
      </c>
      <c r="F29">
        <f t="shared" si="1"/>
        <v>679.98969563552964</v>
      </c>
      <c r="G29">
        <f ca="1">'Original China'!D30/('Original China'!C30/100)</f>
        <v>8607.0569150395113</v>
      </c>
      <c r="H29">
        <f ca="1">('Original China'!P30+'Original China'!Q30+'Original China'!R30+'Original China'!S30+('Original China'!M30-'Original China'!N30)/('Original China'!N30/'Original China'!O30))</f>
        <v>24764470377029.828</v>
      </c>
      <c r="I29">
        <f ca="1">(H29/'Original China'!L30-1)*100</f>
        <v>1.7424219866805091</v>
      </c>
      <c r="J29">
        <f ca="1">U44/('Original China'!B30*'Original China'!C30/100)</f>
        <v>29935.22068697726</v>
      </c>
      <c r="K29">
        <f t="shared" si="2"/>
        <v>24864.953338274085</v>
      </c>
      <c r="L29">
        <f t="shared" si="3"/>
        <v>1.5292869866876302</v>
      </c>
      <c r="M29">
        <f ca="1">'Original China'!K30/('Original China'!B30*'Original China'!C30/100)</f>
        <v>0.78723758908970976</v>
      </c>
      <c r="N29">
        <f t="shared" si="4"/>
        <v>679.98969563552964</v>
      </c>
      <c r="O29">
        <f t="shared" si="7"/>
        <v>679.31700874307865</v>
      </c>
      <c r="P29">
        <f t="shared" si="8"/>
        <v>107.64783307856207</v>
      </c>
      <c r="Q29">
        <f t="shared" si="9"/>
        <v>92.987495558368195</v>
      </c>
      <c r="T29" t="s">
        <v>93</v>
      </c>
      <c r="U29">
        <f ca="1">('Original China'!Y22/('Original China'!Z22/100))</f>
        <v>6918660527296.0596</v>
      </c>
      <c r="V29">
        <f t="shared" si="6"/>
        <v>16367662991196.775</v>
      </c>
      <c r="W29">
        <f t="shared" si="5"/>
        <v>2.3657271413479166</v>
      </c>
      <c r="X29">
        <f ca="1">('Original China'!X22+'Original China'!W22)/('Original China'!Z22/100)</f>
        <v>2802478138091.2168</v>
      </c>
    </row>
    <row r="30" spans="1:24">
      <c r="A30">
        <v>2010</v>
      </c>
      <c r="B30">
        <f ca="1">1000000*'Original China'!J31/('Original China'!Y38/'Original China'!I31)</f>
        <v>1.9346333335822526E-2</v>
      </c>
      <c r="C30">
        <f ca="1">('Original China'!E31+'Original China'!F31+'Original China'!G31+'Original China'!H31)*1000000/('Original China'!Y38/'Original China'!I31)</f>
        <v>0.56149293269615419</v>
      </c>
      <c r="D30">
        <f ca="1">('Original China'!Y38/('Original China'!Z38/100))</f>
        <v>31779675991317.766</v>
      </c>
      <c r="E30">
        <f ca="1">D30/('Original China'!B31*'Original China'!C31/100)</f>
        <v>32833.451019793603</v>
      </c>
      <c r="F30">
        <f t="shared" si="1"/>
        <v>745.82407790052457</v>
      </c>
      <c r="G30">
        <f ca="1">'Original China'!D31/('Original China'!C31/100)</f>
        <v>9424.7195438774597</v>
      </c>
      <c r="H30">
        <f ca="1">('Original China'!P31+'Original China'!Q31+'Original China'!R31+'Original China'!S31+('Original China'!M31-'Original China'!N31)/('Original China'!N31/'Original China'!O31))</f>
        <v>27042721257859.781</v>
      </c>
      <c r="I30">
        <f ca="1">(H30/'Original China'!L31-1)*100</f>
        <v>0.63622691947509136</v>
      </c>
      <c r="J30">
        <f ca="1">U45/('Original China'!B31*'Original China'!C31/100)</f>
        <v>32833.451019793603</v>
      </c>
      <c r="K30">
        <f t="shared" si="2"/>
        <v>27153.563013601499</v>
      </c>
      <c r="L30">
        <f t="shared" si="3"/>
        <v>1.542963327746171</v>
      </c>
      <c r="M30">
        <f ca="1">'Original China'!K31/('Original China'!B31*'Original China'!C31/100)</f>
        <v>0.78367159169079847</v>
      </c>
      <c r="N30">
        <f t="shared" si="4"/>
        <v>745.82407790052457</v>
      </c>
      <c r="O30">
        <f t="shared" si="7"/>
        <v>741.84242182844264</v>
      </c>
      <c r="P30">
        <f t="shared" si="8"/>
        <v>108.61052254902181</v>
      </c>
      <c r="Q30">
        <f t="shared" si="9"/>
        <v>92.566284513712873</v>
      </c>
      <c r="T30" t="s">
        <v>94</v>
      </c>
      <c r="U30">
        <f ca="1">('Original China'!Y23/('Original China'!Z23/100))</f>
        <v>7674522828734.1064</v>
      </c>
      <c r="V30">
        <f t="shared" si="6"/>
        <v>18351757979728.152</v>
      </c>
      <c r="W30">
        <f t="shared" si="5"/>
        <v>2.3912572011666331</v>
      </c>
      <c r="X30">
        <f ca="1">('Original China'!X23+'Original China'!W23)/('Original China'!Z23/100)</f>
        <v>3092066581881.436</v>
      </c>
    </row>
    <row r="31" spans="1:24">
      <c r="A31">
        <v>2011</v>
      </c>
      <c r="B31">
        <f ca="1">1000000*'Original China'!J32/('Original China'!Y39/'Original China'!I32)</f>
        <v>1.6988675815638704E-2</v>
      </c>
      <c r="C31">
        <f ca="1">('Original China'!E32+'Original China'!F32+'Original China'!G32+'Original China'!H32)*1000000/('Original China'!Y39/'Original China'!I32)</f>
        <v>0.55846519217618817</v>
      </c>
      <c r="D31">
        <f ca="1">('Original China'!Y39/('Original China'!Z39/100))</f>
        <v>34752394302293.766</v>
      </c>
      <c r="E31">
        <f ca="1">D31/('Original China'!B32*'Original China'!C32/100)</f>
        <v>35634.0971121861</v>
      </c>
      <c r="F31">
        <f t="shared" si="1"/>
        <v>809.44179777179602</v>
      </c>
      <c r="G31">
        <f ca="1">'Original China'!D32/('Original China'!C32/100)</f>
        <v>10223.569606930821</v>
      </c>
      <c r="H31">
        <f ca="1">('Original China'!P32+'Original China'!Q32+'Original China'!R32+'Original China'!S32+('Original China'!M32-'Original China'!N32)/('Original China'!N32/'Original China'!O32))</f>
        <v>29652901157743.621</v>
      </c>
      <c r="I31">
        <f ca="1">(H31/'Original China'!L32-1)*100</f>
        <v>0.96038127757216429</v>
      </c>
      <c r="J31">
        <f ca="1">U46/('Original China'!B32*'Original China'!C32/100)</f>
        <v>35634.0971121861</v>
      </c>
      <c r="K31">
        <f t="shared" si="2"/>
        <v>29210.837490195314</v>
      </c>
      <c r="L31">
        <f t="shared" si="3"/>
        <v>1.5619955856829666</v>
      </c>
      <c r="M31">
        <f ca="1">'Original China'!K32/('Original China'!B32*'Original China'!C32/100)</f>
        <v>0.78098366163615451</v>
      </c>
      <c r="N31">
        <f t="shared" si="4"/>
        <v>809.44179777179602</v>
      </c>
      <c r="O31">
        <f t="shared" si="7"/>
        <v>798.04769696370647</v>
      </c>
      <c r="P31">
        <f t="shared" si="8"/>
        <v>109.95021963879165</v>
      </c>
      <c r="Q31">
        <f t="shared" si="9"/>
        <v>92.248789658943011</v>
      </c>
      <c r="T31" t="s">
        <v>95</v>
      </c>
      <c r="U31">
        <f ca="1">('Original China'!Y24/('Original China'!Z24/100))</f>
        <v>8442629245670.8145</v>
      </c>
      <c r="V31">
        <f t="shared" si="6"/>
        <v>20526236662623.18</v>
      </c>
      <c r="W31">
        <f t="shared" si="5"/>
        <v>2.4312611705824416</v>
      </c>
      <c r="X31">
        <f ca="1">('Original China'!X24+'Original China'!W24)/('Original China'!Z24/100)</f>
        <v>3276812864716.7861</v>
      </c>
    </row>
    <row r="32" spans="1:24">
      <c r="A32">
        <v>2012</v>
      </c>
      <c r="B32">
        <f ca="1">1000000*'Original China'!J33/('Original China'!Y40/'Original China'!I33)</f>
        <v>1.6285433616501487E-2</v>
      </c>
      <c r="C32">
        <f ca="1">('Original China'!E33+'Original China'!F33+'Original China'!G33+'Original China'!H33)*1000000/('Original China'!Y40/'Original China'!I33)</f>
        <v>0.5274543512874913</v>
      </c>
      <c r="D32">
        <f ca="1">('Original China'!Y40/('Original China'!Z40/100))</f>
        <v>35634886496288.742</v>
      </c>
      <c r="E32">
        <f ca="1">D32/('Original China'!B33*'Original China'!C33/100)</f>
        <v>36263.554324366654</v>
      </c>
      <c r="F32">
        <f t="shared" si="1"/>
        <v>823.74015296356015</v>
      </c>
      <c r="G32">
        <f ca="1">'Original China'!D33/('Original China'!C33/100)</f>
        <v>11090.131119674475</v>
      </c>
      <c r="H32">
        <f ca="1">('Original China'!P33+'Original China'!Q33+'Original China'!R33+'Original China'!S33+('Original China'!M33-'Original China'!N33)/('Original China'!N33/'Original China'!O33))</f>
        <v>32526167682246.234</v>
      </c>
      <c r="I32">
        <f ca="1">(H32/'Original China'!L33-1)*100</f>
        <v>1.3203139243187278</v>
      </c>
      <c r="J32">
        <f ca="1">U47/('Original China'!B33*'Original China'!C33/100)</f>
        <v>36263.554324366654</v>
      </c>
      <c r="K32">
        <f t="shared" si="2"/>
        <v>28708.190021822698</v>
      </c>
      <c r="L32">
        <f t="shared" si="3"/>
        <v>1.6232109221991642</v>
      </c>
      <c r="M32">
        <f ca="1">'Original China'!K33/('Original China'!B33*'Original China'!C33/100)</f>
        <v>0.77819708584642411</v>
      </c>
      <c r="N32">
        <f t="shared" si="4"/>
        <v>823.74015296356015</v>
      </c>
      <c r="O32">
        <f t="shared" si="7"/>
        <v>784.31523706234123</v>
      </c>
      <c r="P32">
        <f t="shared" si="8"/>
        <v>114.25922009750651</v>
      </c>
      <c r="Q32">
        <f t="shared" si="9"/>
        <v>91.919642896311629</v>
      </c>
      <c r="T32" t="s">
        <v>96</v>
      </c>
      <c r="U32">
        <f ca="1">('Original China'!Y25/('Original China'!Z25/100))</f>
        <v>9227543336532.1465</v>
      </c>
      <c r="V32">
        <f t="shared" si="6"/>
        <v>22776737694208.805</v>
      </c>
      <c r="W32">
        <f t="shared" si="5"/>
        <v>2.4683425331675175</v>
      </c>
      <c r="X32">
        <f ca="1">('Original China'!X25+'Original China'!W25)/('Original China'!Z25/100)</f>
        <v>3386432749918.2002</v>
      </c>
    </row>
    <row r="33" spans="20:24">
      <c r="T33" t="s">
        <v>97</v>
      </c>
      <c r="U33">
        <f ca="1">('Original China'!Y26/('Original China'!Z26/100))</f>
        <v>9950368812909.1055</v>
      </c>
      <c r="V33">
        <f t="shared" si="6"/>
        <v>25024333559416.562</v>
      </c>
      <c r="W33">
        <f t="shared" si="5"/>
        <v>2.5149151785159218</v>
      </c>
      <c r="X33">
        <f ca="1">('Original China'!X26+'Original China'!W26)/('Original China'!Z26/100)</f>
        <v>3600856092816.9395</v>
      </c>
    </row>
    <row r="34" spans="20:24">
      <c r="T34" t="s">
        <v>98</v>
      </c>
      <c r="U34">
        <f ca="1">('Original China'!Y27/('Original China'!Z27/100))</f>
        <v>11892335977171.686</v>
      </c>
      <c r="V34">
        <f t="shared" si="6"/>
        <v>27373972974262.672</v>
      </c>
      <c r="W34">
        <f t="shared" si="5"/>
        <v>2.3018163148778559</v>
      </c>
      <c r="X34">
        <f ca="1">('Original China'!X27+'Original China'!W27)/('Original China'!Z27/100)</f>
        <v>4300360043366.5054</v>
      </c>
    </row>
    <row r="35" spans="20:24">
      <c r="T35" t="s">
        <v>99</v>
      </c>
      <c r="U35">
        <f ca="1">('Original China'!Y28/('Original China'!Z28/100))</f>
        <v>12996972766965.258</v>
      </c>
      <c r="V35">
        <f t="shared" si="6"/>
        <v>30305634368916.039</v>
      </c>
      <c r="W35">
        <f t="shared" si="5"/>
        <v>2.3317456235612539</v>
      </c>
      <c r="X35">
        <f ca="1">('Original China'!X28+'Original China'!W28)/('Original China'!Z28/100)</f>
        <v>4564357692565.5811</v>
      </c>
    </row>
    <row r="36" spans="20:24">
      <c r="T36" t="s">
        <v>100</v>
      </c>
      <c r="U36">
        <f ca="1">('Original China'!Y29/('Original China'!Z29/100))</f>
        <v>14413340555963.664</v>
      </c>
      <c r="V36">
        <f t="shared" si="6"/>
        <v>33354710343035.816</v>
      </c>
      <c r="W36">
        <f t="shared" si="5"/>
        <v>2.3141554321517068</v>
      </c>
      <c r="X36">
        <f ca="1">('Original China'!X29+'Original China'!W29)/('Original China'!Z29/100)</f>
        <v>5227394153539.2031</v>
      </c>
    </row>
    <row r="37" spans="20:24">
      <c r="T37" t="s">
        <v>101</v>
      </c>
      <c r="U37">
        <f ca="1">('Original China'!Y30/('Original China'!Z30/100))</f>
        <v>15751606295841.451</v>
      </c>
      <c r="V37">
        <f t="shared" si="6"/>
        <v>36914368979423.227</v>
      </c>
      <c r="W37">
        <f t="shared" si="5"/>
        <v>2.3435304492830622</v>
      </c>
      <c r="X37">
        <f ca="1">('Original China'!X30+'Original China'!W30)/('Original China'!Z30/100)</f>
        <v>5964464784140.8066</v>
      </c>
    </row>
    <row r="38" spans="20:24">
      <c r="T38" t="s">
        <v>102</v>
      </c>
      <c r="U38">
        <f ca="1">('Original China'!Y31/('Original China'!Z31/100))</f>
        <v>17608983391854.879</v>
      </c>
      <c r="V38">
        <f t="shared" si="6"/>
        <v>41033115314592.867</v>
      </c>
      <c r="W38">
        <f t="shared" si="5"/>
        <v>2.3302376066509858</v>
      </c>
      <c r="X38">
        <f ca="1">('Original China'!X31+'Original China'!W31)/('Original China'!Z31/100)</f>
        <v>7255409890507.3115</v>
      </c>
    </row>
    <row r="39" spans="20:24">
      <c r="T39" t="s">
        <v>103</v>
      </c>
      <c r="U39">
        <f ca="1">('Original China'!Y32/('Original China'!Z32/100))</f>
        <v>16730775935134.846</v>
      </c>
      <c r="V39">
        <f t="shared" si="6"/>
        <v>46236869439370.531</v>
      </c>
      <c r="W39">
        <f t="shared" si="5"/>
        <v>2.7635818935493903</v>
      </c>
      <c r="X39">
        <f ca="1">('Original China'!X32+'Original China'!W32)/('Original China'!Z32/100)</f>
        <v>7238275448728.2871</v>
      </c>
    </row>
    <row r="40" spans="20:24">
      <c r="T40" t="s">
        <v>104</v>
      </c>
      <c r="U40">
        <f ca="1">('Original China'!Y33/('Original China'!Z33/100))</f>
        <v>18493700000000</v>
      </c>
      <c r="V40">
        <f t="shared" si="6"/>
        <v>51163301416130.289</v>
      </c>
      <c r="W40">
        <f t="shared" si="5"/>
        <v>2.7665259745821706</v>
      </c>
      <c r="X40">
        <f ca="1">('Original China'!X33+'Original China'!W33)/('Original China'!Z33/100)</f>
        <v>7785690000000</v>
      </c>
    </row>
    <row r="41" spans="20:24">
      <c r="T41" t="s">
        <v>105</v>
      </c>
      <c r="U41">
        <f ca="1">('Original China'!Y34/('Original China'!Z34/100))</f>
        <v>20784529196334.383</v>
      </c>
      <c r="V41">
        <f t="shared" si="6"/>
        <v>56390826345323.773</v>
      </c>
      <c r="W41">
        <f t="shared" si="5"/>
        <v>2.7131154048593515</v>
      </c>
      <c r="X41">
        <f ca="1">('Original China'!X34+'Original China'!W34)/('Original China'!Z34/100)</f>
        <v>8931494056644.4414</v>
      </c>
    </row>
    <row r="42" spans="20:24">
      <c r="T42" t="s">
        <v>106</v>
      </c>
      <c r="U42">
        <f ca="1">('Original China'!Y35/('Original China'!Z35/100))</f>
        <v>23864707032299.664</v>
      </c>
      <c r="V42">
        <f t="shared" si="6"/>
        <v>62502779084702.031</v>
      </c>
      <c r="W42">
        <f t="shared" si="5"/>
        <v>2.6190465694847083</v>
      </c>
      <c r="X42">
        <f ca="1">('Original China'!X35+'Original China'!W35)/('Original China'!Z35/100)</f>
        <v>9960599545637.2148</v>
      </c>
    </row>
    <row r="43" spans="20:24">
      <c r="T43" t="s">
        <v>107</v>
      </c>
      <c r="U43">
        <f ca="1">('Original China'!Y36/('Original China'!Z36/100))</f>
        <v>26252254617932.086</v>
      </c>
      <c r="V43">
        <f t="shared" si="6"/>
        <v>69338239676104.141</v>
      </c>
      <c r="W43">
        <f t="shared" si="5"/>
        <v>2.641229893783728</v>
      </c>
      <c r="X43">
        <f ca="1">('Original China'!X36+'Original China'!W36)/('Original China'!Z36/100)</f>
        <v>11563154948182.08</v>
      </c>
    </row>
    <row r="44" spans="20:24">
      <c r="T44" t="s">
        <v>165</v>
      </c>
      <c r="U44">
        <f ca="1">('Original China'!Y37/('Original China'!Z37/100))</f>
        <v>28738234494586.973</v>
      </c>
      <c r="V44">
        <f t="shared" si="6"/>
        <v>77434482640481.016</v>
      </c>
      <c r="W44">
        <f t="shared" si="5"/>
        <v>2.6944759830345975</v>
      </c>
      <c r="X44">
        <f ca="1">('Original China'!X37+'Original China'!W37)/('Original China'!Z37/100)</f>
        <v>13864301597023.658</v>
      </c>
    </row>
    <row r="45" spans="20:24">
      <c r="T45" t="s">
        <v>166</v>
      </c>
      <c r="U45">
        <f ca="1">('Original China'!Y38/('Original China'!Z38/100))</f>
        <v>31779675991317.766</v>
      </c>
      <c r="V45">
        <f t="shared" si="6"/>
        <v>87427060105480.625</v>
      </c>
      <c r="W45">
        <f t="shared" si="5"/>
        <v>2.751036861715197</v>
      </c>
      <c r="X45">
        <f ca="1">('Original China'!X38+'Original China'!W38)/('Original China'!Z38/100)</f>
        <v>15323715561417.834</v>
      </c>
    </row>
    <row r="46" spans="20:24">
      <c r="T46" t="s">
        <v>167</v>
      </c>
      <c r="U46">
        <f ca="1">('Original China'!Y39/('Original China'!Z39/100))</f>
        <v>34752394302293.766</v>
      </c>
      <c r="V46">
        <f t="shared" si="6"/>
        <v>98379422661624.422</v>
      </c>
      <c r="W46">
        <f t="shared" si="5"/>
        <v>2.8308674736442856</v>
      </c>
      <c r="X46">
        <f ca="1">('Original China'!X39+'Original China'!W39)/('Original China'!Z39/100)</f>
        <v>16883943474143.936</v>
      </c>
    </row>
    <row r="47" spans="20:24">
      <c r="T47" t="s">
        <v>168</v>
      </c>
      <c r="U47">
        <f ca="1">('Original China'!Y40/('Original China'!Z40/100))</f>
        <v>35634886496288.742</v>
      </c>
      <c r="V47">
        <f t="shared" si="6"/>
        <v>110344395002687.14</v>
      </c>
      <c r="W47">
        <f t="shared" si="5"/>
        <v>3.0965271915256176</v>
      </c>
      <c r="X47">
        <f ca="1">('Original China'!X40+'Original China'!W40)/('Original China'!Z40/100)</f>
        <v>18634524028969.656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8"/>
  <sheetViews>
    <sheetView workbookViewId="0">
      <pane xSplit="1" ySplit="2" topLeftCell="B102" activePane="bottomRight" state="frozen"/>
      <selection pane="topRight" activeCell="B1" sqref="B1"/>
      <selection pane="bottomLeft" activeCell="A3" sqref="A3"/>
      <selection pane="bottomRight" activeCell="I110" sqref="I110"/>
    </sheetView>
  </sheetViews>
  <sheetFormatPr defaultRowHeight="15"/>
  <cols>
    <col min="2" max="2" width="25.7109375" bestFit="1" customWidth="1"/>
    <col min="3" max="3" width="12.28515625" bestFit="1" customWidth="1"/>
    <col min="4" max="4" width="22.85546875" bestFit="1" customWidth="1"/>
  </cols>
  <sheetData>
    <row r="1" spans="1:4">
      <c r="B1" t="s">
        <v>0</v>
      </c>
      <c r="C1" t="s">
        <v>1</v>
      </c>
      <c r="D1" t="s">
        <v>2</v>
      </c>
    </row>
    <row r="2" spans="1:4">
      <c r="B2" t="s">
        <v>120</v>
      </c>
      <c r="C2" t="s">
        <v>120</v>
      </c>
      <c r="D2" t="s">
        <v>154</v>
      </c>
    </row>
    <row r="3" spans="1:4">
      <c r="A3" t="s">
        <v>16</v>
      </c>
      <c r="B3" t="s">
        <v>125</v>
      </c>
      <c r="C3" t="s">
        <v>126</v>
      </c>
      <c r="D3" t="s">
        <v>161</v>
      </c>
    </row>
    <row r="4" spans="1:4">
      <c r="A4" t="s">
        <v>12</v>
      </c>
      <c r="B4" t="s">
        <v>123</v>
      </c>
      <c r="C4" t="s">
        <v>123</v>
      </c>
      <c r="D4" t="s">
        <v>123</v>
      </c>
    </row>
    <row r="5" spans="1:4">
      <c r="A5" t="s">
        <v>13</v>
      </c>
      <c r="B5" t="s">
        <v>124</v>
      </c>
      <c r="C5" t="s">
        <v>127</v>
      </c>
      <c r="D5" t="s">
        <v>54</v>
      </c>
    </row>
    <row r="6" spans="1:4">
      <c r="A6">
        <v>1900</v>
      </c>
      <c r="C6">
        <v>312499332000</v>
      </c>
      <c r="D6">
        <v>46848</v>
      </c>
    </row>
    <row r="7" spans="1:4">
      <c r="A7">
        <v>1901</v>
      </c>
      <c r="C7">
        <v>347681376000</v>
      </c>
      <c r="D7">
        <v>47916</v>
      </c>
    </row>
    <row r="8" spans="1:4">
      <c r="A8">
        <v>1902</v>
      </c>
      <c r="C8">
        <v>351303057000</v>
      </c>
      <c r="D8">
        <v>49045</v>
      </c>
    </row>
    <row r="9" spans="1:4">
      <c r="A9">
        <v>1903</v>
      </c>
      <c r="C9">
        <v>368376696000</v>
      </c>
      <c r="D9">
        <v>50128</v>
      </c>
    </row>
    <row r="10" spans="1:4">
      <c r="A10">
        <v>1904</v>
      </c>
      <c r="C10">
        <v>363720249000</v>
      </c>
      <c r="D10">
        <v>51264</v>
      </c>
    </row>
    <row r="11" spans="1:4">
      <c r="A11">
        <v>1905</v>
      </c>
      <c r="C11">
        <v>390624165000</v>
      </c>
      <c r="D11">
        <v>52485</v>
      </c>
    </row>
    <row r="12" spans="1:4">
      <c r="A12">
        <v>1906</v>
      </c>
      <c r="C12">
        <v>435636486000.00006</v>
      </c>
      <c r="D12">
        <v>53696</v>
      </c>
    </row>
    <row r="13" spans="1:4">
      <c r="A13">
        <v>1907</v>
      </c>
      <c r="C13">
        <v>442362465000</v>
      </c>
      <c r="D13">
        <v>54865</v>
      </c>
    </row>
    <row r="14" spans="1:4">
      <c r="A14">
        <v>1908</v>
      </c>
      <c r="C14">
        <v>406145655000</v>
      </c>
      <c r="D14">
        <v>56127</v>
      </c>
    </row>
    <row r="15" spans="1:4">
      <c r="A15">
        <v>1909</v>
      </c>
      <c r="C15">
        <v>455814422999.99994</v>
      </c>
      <c r="D15">
        <v>57433</v>
      </c>
    </row>
    <row r="16" spans="1:4">
      <c r="A16">
        <v>1910</v>
      </c>
      <c r="C16">
        <v>460470870000</v>
      </c>
      <c r="D16">
        <v>58800</v>
      </c>
    </row>
    <row r="17" spans="1:4">
      <c r="A17">
        <v>1911</v>
      </c>
      <c r="C17">
        <v>475474977000</v>
      </c>
      <c r="D17">
        <v>59779</v>
      </c>
    </row>
    <row r="18" spans="1:4">
      <c r="A18">
        <v>1912</v>
      </c>
      <c r="C18">
        <v>497722446000</v>
      </c>
      <c r="D18">
        <v>60748</v>
      </c>
    </row>
    <row r="19" spans="1:4">
      <c r="A19">
        <v>1913</v>
      </c>
      <c r="C19">
        <v>517383000000</v>
      </c>
      <c r="D19">
        <v>61958</v>
      </c>
    </row>
    <row r="20" spans="1:4">
      <c r="A20">
        <v>1914</v>
      </c>
      <c r="C20">
        <v>477544508999.99994</v>
      </c>
      <c r="D20">
        <v>63150</v>
      </c>
    </row>
    <row r="21" spans="1:4">
      <c r="A21">
        <v>1915</v>
      </c>
      <c r="C21">
        <v>490996467000</v>
      </c>
      <c r="D21">
        <v>64038</v>
      </c>
    </row>
    <row r="22" spans="1:4">
      <c r="A22">
        <v>1916</v>
      </c>
      <c r="C22">
        <v>558773640000</v>
      </c>
      <c r="D22">
        <v>64908</v>
      </c>
    </row>
    <row r="23" spans="1:4">
      <c r="A23">
        <v>1917</v>
      </c>
      <c r="C23">
        <v>544804299000</v>
      </c>
      <c r="D23">
        <v>65658</v>
      </c>
    </row>
    <row r="24" spans="1:4">
      <c r="A24">
        <v>1918</v>
      </c>
      <c r="C24">
        <v>593955684000</v>
      </c>
      <c r="D24">
        <v>65044</v>
      </c>
    </row>
    <row r="25" spans="1:4">
      <c r="A25">
        <v>1919</v>
      </c>
      <c r="C25">
        <v>599129514000</v>
      </c>
      <c r="D25">
        <v>66243</v>
      </c>
    </row>
    <row r="26" spans="1:4">
      <c r="A26">
        <v>1920</v>
      </c>
      <c r="C26">
        <v>593438301000</v>
      </c>
      <c r="D26">
        <v>67743</v>
      </c>
    </row>
    <row r="27" spans="1:4">
      <c r="A27">
        <v>1921</v>
      </c>
      <c r="C27">
        <v>579986343000</v>
      </c>
      <c r="D27">
        <v>69064</v>
      </c>
    </row>
    <row r="28" spans="1:4">
      <c r="A28">
        <v>1922</v>
      </c>
      <c r="C28">
        <v>612064089000</v>
      </c>
      <c r="D28">
        <v>69999</v>
      </c>
    </row>
    <row r="29" spans="1:4">
      <c r="A29">
        <v>1923</v>
      </c>
      <c r="C29">
        <v>692775837000</v>
      </c>
      <c r="D29">
        <v>71328</v>
      </c>
    </row>
    <row r="30" spans="1:4">
      <c r="A30">
        <v>1924</v>
      </c>
      <c r="C30">
        <v>713988540000</v>
      </c>
      <c r="D30">
        <v>72873</v>
      </c>
    </row>
    <row r="31" spans="1:4">
      <c r="A31">
        <v>1925</v>
      </c>
      <c r="C31">
        <v>730544796000</v>
      </c>
      <c r="D31">
        <v>74113</v>
      </c>
    </row>
    <row r="32" spans="1:4">
      <c r="A32">
        <v>1926</v>
      </c>
      <c r="C32">
        <v>778144032000</v>
      </c>
      <c r="D32">
        <v>75342</v>
      </c>
    </row>
    <row r="33" spans="1:4">
      <c r="A33">
        <v>1927</v>
      </c>
      <c r="C33">
        <v>785904777000</v>
      </c>
      <c r="D33">
        <v>76645</v>
      </c>
    </row>
    <row r="34" spans="1:4">
      <c r="A34">
        <v>1928</v>
      </c>
      <c r="C34">
        <v>794700288000</v>
      </c>
      <c r="D34">
        <v>77912</v>
      </c>
    </row>
    <row r="35" spans="1:4">
      <c r="A35">
        <v>1929</v>
      </c>
      <c r="B35">
        <v>976100000000</v>
      </c>
      <c r="C35">
        <v>843334290000</v>
      </c>
      <c r="D35">
        <v>79089</v>
      </c>
    </row>
    <row r="36" spans="1:4">
      <c r="A36">
        <v>1930</v>
      </c>
      <c r="B36">
        <v>892000000000</v>
      </c>
      <c r="C36" s="3">
        <f>B36*($C$35/$B$35)</f>
        <v>770673278024.7926</v>
      </c>
      <c r="D36">
        <v>80369</v>
      </c>
    </row>
    <row r="37" spans="1:4">
      <c r="A37">
        <v>1931</v>
      </c>
      <c r="B37">
        <v>834200000000</v>
      </c>
      <c r="C37" s="3">
        <f t="shared" ref="C37:C100" si="0">B37*($C$35/$B$35)</f>
        <v>720735031982.37891</v>
      </c>
      <c r="D37">
        <v>81302</v>
      </c>
    </row>
    <row r="38" spans="1:4">
      <c r="A38">
        <v>1932</v>
      </c>
      <c r="B38">
        <v>725200000000</v>
      </c>
      <c r="C38" s="3">
        <f t="shared" si="0"/>
        <v>626560830968.13855</v>
      </c>
      <c r="D38">
        <v>82177</v>
      </c>
    </row>
    <row r="39" spans="1:4">
      <c r="A39">
        <v>1933</v>
      </c>
      <c r="B39">
        <v>715800000000</v>
      </c>
      <c r="C39" s="3">
        <f t="shared" si="0"/>
        <v>618439386110.02966</v>
      </c>
      <c r="D39">
        <v>83072</v>
      </c>
    </row>
    <row r="40" spans="1:4">
      <c r="A40">
        <v>1934</v>
      </c>
      <c r="B40">
        <v>793700000000</v>
      </c>
      <c r="C40" s="3">
        <f t="shared" si="0"/>
        <v>685743700412.86755</v>
      </c>
      <c r="D40">
        <v>84060</v>
      </c>
    </row>
    <row r="41" spans="1:4">
      <c r="A41">
        <v>1935</v>
      </c>
      <c r="B41">
        <v>864200000000</v>
      </c>
      <c r="C41" s="3">
        <f t="shared" si="0"/>
        <v>746654536848.68359</v>
      </c>
      <c r="D41">
        <v>85064</v>
      </c>
    </row>
    <row r="42" spans="1:4">
      <c r="A42">
        <v>1936</v>
      </c>
      <c r="B42">
        <v>977000000000</v>
      </c>
      <c r="C42" s="3">
        <f t="shared" si="0"/>
        <v>844111875145.98914</v>
      </c>
      <c r="D42">
        <v>86041</v>
      </c>
    </row>
    <row r="43" spans="1:4">
      <c r="A43">
        <v>1937</v>
      </c>
      <c r="B43">
        <v>1027099999999.9999</v>
      </c>
      <c r="C43" s="3">
        <f t="shared" si="0"/>
        <v>887397448272.7179</v>
      </c>
      <c r="D43">
        <v>86993</v>
      </c>
    </row>
    <row r="44" spans="1:4">
      <c r="A44">
        <v>1938</v>
      </c>
      <c r="B44">
        <v>991800000000</v>
      </c>
      <c r="C44" s="3">
        <f t="shared" si="0"/>
        <v>856898830880.03284</v>
      </c>
      <c r="D44">
        <v>87996</v>
      </c>
    </row>
    <row r="45" spans="1:4">
      <c r="A45">
        <v>1939</v>
      </c>
      <c r="B45">
        <v>1071900000000.0001</v>
      </c>
      <c r="C45" s="3">
        <f t="shared" si="0"/>
        <v>926103908873.06641</v>
      </c>
      <c r="D45">
        <v>88996</v>
      </c>
    </row>
    <row r="46" spans="1:4">
      <c r="A46">
        <v>1940</v>
      </c>
      <c r="B46">
        <v>1165900000000</v>
      </c>
      <c r="C46" s="3">
        <f t="shared" si="0"/>
        <v>1007318357454.1543</v>
      </c>
      <c r="D46">
        <v>90150</v>
      </c>
    </row>
    <row r="47" spans="1:4">
      <c r="A47">
        <v>1941</v>
      </c>
      <c r="B47">
        <v>1365000000000</v>
      </c>
      <c r="C47" s="3">
        <f t="shared" si="0"/>
        <v>1179337471416.863</v>
      </c>
      <c r="D47">
        <v>91175</v>
      </c>
    </row>
    <row r="48" spans="1:4">
      <c r="A48">
        <v>1942</v>
      </c>
      <c r="B48">
        <v>1616800000000</v>
      </c>
      <c r="C48" s="3">
        <f t="shared" si="0"/>
        <v>1396888515594.7136</v>
      </c>
      <c r="D48">
        <v>92150</v>
      </c>
    </row>
    <row r="49" spans="1:4">
      <c r="A49">
        <v>1943</v>
      </c>
      <c r="B49">
        <v>1881500000000</v>
      </c>
      <c r="C49" s="3">
        <f t="shared" si="0"/>
        <v>1625584946865.0754</v>
      </c>
      <c r="D49">
        <v>93156</v>
      </c>
    </row>
    <row r="50" spans="1:4">
      <c r="A50">
        <v>1944</v>
      </c>
      <c r="B50">
        <v>2033500000000</v>
      </c>
      <c r="C50" s="3">
        <f t="shared" si="0"/>
        <v>1756910438187.6858</v>
      </c>
      <c r="D50">
        <v>94153</v>
      </c>
    </row>
    <row r="51" spans="1:4">
      <c r="A51">
        <v>1945</v>
      </c>
      <c r="B51">
        <v>2010700000000</v>
      </c>
      <c r="C51" s="3">
        <f t="shared" si="0"/>
        <v>1737211614489.2942</v>
      </c>
      <c r="D51">
        <v>94856</v>
      </c>
    </row>
    <row r="52" spans="1:4">
      <c r="A52">
        <v>1946</v>
      </c>
      <c r="B52">
        <v>1790700000000</v>
      </c>
      <c r="C52" s="3">
        <f t="shared" si="0"/>
        <v>1547135245469.7266</v>
      </c>
      <c r="D52">
        <v>95473</v>
      </c>
    </row>
    <row r="53" spans="1:4">
      <c r="A53">
        <v>1947</v>
      </c>
      <c r="B53">
        <v>1774600000000</v>
      </c>
      <c r="C53" s="3">
        <f t="shared" si="0"/>
        <v>1533225111191.4763</v>
      </c>
      <c r="D53">
        <v>96277</v>
      </c>
    </row>
    <row r="54" spans="1:4">
      <c r="A54">
        <v>1948</v>
      </c>
      <c r="B54">
        <v>1852700000000</v>
      </c>
      <c r="C54" s="3">
        <f t="shared" si="0"/>
        <v>1600702222193.4229</v>
      </c>
      <c r="D54">
        <v>97085</v>
      </c>
    </row>
    <row r="55" spans="1:4">
      <c r="A55">
        <v>1949</v>
      </c>
      <c r="B55">
        <v>1843100000000</v>
      </c>
      <c r="C55" s="3">
        <f t="shared" si="0"/>
        <v>1592407980636.2053</v>
      </c>
      <c r="D55">
        <v>97891</v>
      </c>
    </row>
    <row r="56" spans="1:4">
      <c r="A56">
        <v>1950</v>
      </c>
      <c r="B56">
        <v>2004200000000</v>
      </c>
      <c r="C56" s="3">
        <f t="shared" si="0"/>
        <v>1731595721768.2615</v>
      </c>
      <c r="D56">
        <v>98513</v>
      </c>
    </row>
    <row r="57" spans="1:4">
      <c r="A57">
        <v>1951</v>
      </c>
      <c r="B57">
        <v>2159300000000.0002</v>
      </c>
      <c r="C57" s="3">
        <f t="shared" si="0"/>
        <v>1865599561927.0569</v>
      </c>
      <c r="D57">
        <v>99213</v>
      </c>
    </row>
    <row r="58" spans="1:4">
      <c r="A58">
        <v>1952</v>
      </c>
      <c r="B58">
        <v>2242000000000</v>
      </c>
      <c r="C58" s="3">
        <f t="shared" si="0"/>
        <v>1937050997008.5032</v>
      </c>
      <c r="D58">
        <v>99901</v>
      </c>
    </row>
    <row r="59" spans="1:4">
      <c r="A59">
        <v>1953</v>
      </c>
      <c r="B59">
        <v>2345200000000</v>
      </c>
      <c r="C59" s="3">
        <f t="shared" si="0"/>
        <v>2026214093748.5913</v>
      </c>
      <c r="D59">
        <v>100556</v>
      </c>
    </row>
    <row r="60" spans="1:4">
      <c r="A60">
        <v>1954</v>
      </c>
      <c r="B60">
        <v>2330400000000</v>
      </c>
      <c r="C60" s="3">
        <f t="shared" si="0"/>
        <v>2013427138014.5476</v>
      </c>
      <c r="D60">
        <v>101296</v>
      </c>
    </row>
    <row r="61" spans="1:4">
      <c r="A61">
        <v>1955</v>
      </c>
      <c r="B61">
        <v>2498200000000</v>
      </c>
      <c r="C61" s="3">
        <f t="shared" si="0"/>
        <v>2158403568566.7454</v>
      </c>
      <c r="D61">
        <v>102070</v>
      </c>
    </row>
    <row r="62" spans="1:4">
      <c r="A62">
        <v>1956</v>
      </c>
      <c r="B62">
        <v>2547600000000</v>
      </c>
      <c r="C62" s="3">
        <f t="shared" si="0"/>
        <v>2201084353246.5937</v>
      </c>
      <c r="D62">
        <v>103002</v>
      </c>
    </row>
    <row r="63" spans="1:4">
      <c r="A63">
        <v>1957</v>
      </c>
      <c r="B63">
        <v>2598800000000</v>
      </c>
      <c r="C63" s="3">
        <f t="shared" si="0"/>
        <v>2245320308218.4204</v>
      </c>
      <c r="D63">
        <v>104030</v>
      </c>
    </row>
    <row r="64" spans="1:4">
      <c r="A64">
        <v>1958</v>
      </c>
      <c r="B64">
        <v>2575400000000</v>
      </c>
      <c r="C64" s="3">
        <f t="shared" si="0"/>
        <v>2225103094422.7026</v>
      </c>
      <c r="D64">
        <v>105281</v>
      </c>
    </row>
    <row r="65" spans="1:4">
      <c r="A65">
        <v>1959</v>
      </c>
      <c r="B65">
        <v>2760100000000</v>
      </c>
      <c r="C65" s="3">
        <f t="shared" si="0"/>
        <v>2384680846049.585</v>
      </c>
      <c r="D65">
        <v>106415</v>
      </c>
    </row>
    <row r="66" spans="1:4">
      <c r="A66">
        <v>1960</v>
      </c>
      <c r="B66">
        <v>2828500000000</v>
      </c>
      <c r="C66" s="3">
        <f t="shared" si="0"/>
        <v>2443777317144.7598</v>
      </c>
      <c r="D66">
        <v>107919</v>
      </c>
    </row>
    <row r="67" spans="1:4">
      <c r="A67">
        <v>1961</v>
      </c>
      <c r="B67">
        <v>2894400000000</v>
      </c>
      <c r="C67" s="3">
        <f t="shared" si="0"/>
        <v>2500713829501.0757</v>
      </c>
      <c r="D67">
        <v>109048</v>
      </c>
    </row>
    <row r="68" spans="1:4">
      <c r="A68">
        <v>1962</v>
      </c>
      <c r="B68">
        <v>3069800000000</v>
      </c>
      <c r="C68" s="3">
        <f t="shared" si="0"/>
        <v>2652256534619.4038</v>
      </c>
      <c r="D68">
        <v>111177</v>
      </c>
    </row>
    <row r="69" spans="1:4">
      <c r="A69">
        <v>1963</v>
      </c>
      <c r="B69">
        <v>3204000000000</v>
      </c>
      <c r="C69" s="3">
        <f t="shared" si="0"/>
        <v>2768203119721.3398</v>
      </c>
      <c r="D69">
        <v>112999</v>
      </c>
    </row>
    <row r="70" spans="1:4">
      <c r="A70">
        <v>1964</v>
      </c>
      <c r="B70">
        <v>3389400000000</v>
      </c>
      <c r="C70" s="3">
        <f t="shared" si="0"/>
        <v>2928385659795.103</v>
      </c>
      <c r="D70">
        <v>114815</v>
      </c>
    </row>
    <row r="71" spans="1:4">
      <c r="A71">
        <v>1965</v>
      </c>
      <c r="B71">
        <v>3607000000000</v>
      </c>
      <c r="C71" s="3">
        <f t="shared" si="0"/>
        <v>3116388468425.3662</v>
      </c>
      <c r="D71">
        <v>116601</v>
      </c>
    </row>
    <row r="72" spans="1:4">
      <c r="A72">
        <v>1966</v>
      </c>
      <c r="B72">
        <v>3842100000000</v>
      </c>
      <c r="C72" s="3">
        <f t="shared" si="0"/>
        <v>3319510988227.6406</v>
      </c>
      <c r="D72">
        <v>118546</v>
      </c>
    </row>
    <row r="73" spans="1:4">
      <c r="A73">
        <v>1967</v>
      </c>
      <c r="B73">
        <v>3939200000000</v>
      </c>
      <c r="C73" s="3">
        <f t="shared" si="0"/>
        <v>3403403785644.9136</v>
      </c>
      <c r="D73">
        <v>120582</v>
      </c>
    </row>
    <row r="74" spans="1:4">
      <c r="A74">
        <v>1968</v>
      </c>
      <c r="B74">
        <v>4129899999999.9995</v>
      </c>
      <c r="C74" s="3">
        <f t="shared" si="0"/>
        <v>3568165438245.0566</v>
      </c>
      <c r="D74">
        <v>122657</v>
      </c>
    </row>
    <row r="75" spans="1:4">
      <c r="A75">
        <v>1969</v>
      </c>
      <c r="B75">
        <v>4258200000000</v>
      </c>
      <c r="C75" s="3">
        <f t="shared" si="0"/>
        <v>3679014520723.2866</v>
      </c>
      <c r="D75">
        <v>124737</v>
      </c>
    </row>
    <row r="76" spans="1:4">
      <c r="A76">
        <v>1970</v>
      </c>
      <c r="B76">
        <v>4266300000000</v>
      </c>
      <c r="C76" s="3">
        <f t="shared" si="0"/>
        <v>3686012787037.189</v>
      </c>
      <c r="D76">
        <v>127007</v>
      </c>
    </row>
    <row r="77" spans="1:4">
      <c r="A77">
        <v>1971</v>
      </c>
      <c r="B77">
        <v>4409500000000</v>
      </c>
      <c r="C77" s="3">
        <f t="shared" si="0"/>
        <v>3809735223599.0166</v>
      </c>
      <c r="D77">
        <v>129366</v>
      </c>
    </row>
    <row r="78" spans="1:4">
      <c r="A78">
        <v>1972</v>
      </c>
      <c r="B78">
        <v>4643800000000</v>
      </c>
      <c r="C78" s="3">
        <f t="shared" si="0"/>
        <v>4012166556604.856</v>
      </c>
      <c r="D78">
        <v>131829</v>
      </c>
    </row>
    <row r="79" spans="1:4">
      <c r="A79">
        <v>1973</v>
      </c>
      <c r="B79">
        <v>4912800000000</v>
      </c>
      <c r="C79" s="3">
        <f t="shared" si="0"/>
        <v>4244578116906.0547</v>
      </c>
      <c r="D79">
        <v>134224</v>
      </c>
    </row>
    <row r="80" spans="1:4">
      <c r="A80">
        <v>1974</v>
      </c>
      <c r="B80">
        <v>4885700000000</v>
      </c>
      <c r="C80" s="3">
        <f t="shared" si="0"/>
        <v>4221164164176.8262</v>
      </c>
      <c r="D80">
        <v>136590</v>
      </c>
    </row>
    <row r="81" spans="1:4">
      <c r="A81">
        <v>1975</v>
      </c>
      <c r="B81">
        <v>4875400000000</v>
      </c>
      <c r="C81" s="3">
        <f t="shared" si="0"/>
        <v>4212265134172.728</v>
      </c>
      <c r="D81">
        <v>138915</v>
      </c>
    </row>
    <row r="82" spans="1:4">
      <c r="A82">
        <v>1976</v>
      </c>
      <c r="B82">
        <v>5136900000000</v>
      </c>
      <c r="C82" s="3">
        <f t="shared" si="0"/>
        <v>4438196818257.3506</v>
      </c>
      <c r="D82">
        <v>141380</v>
      </c>
    </row>
    <row r="83" spans="1:4">
      <c r="A83">
        <v>1977</v>
      </c>
      <c r="B83">
        <v>5373100000000</v>
      </c>
      <c r="C83" s="3">
        <f t="shared" si="0"/>
        <v>4642269719904.7227</v>
      </c>
      <c r="D83">
        <v>143750</v>
      </c>
    </row>
    <row r="84" spans="1:4">
      <c r="A84">
        <v>1978</v>
      </c>
      <c r="B84">
        <v>5672800000000</v>
      </c>
      <c r="C84" s="3">
        <f t="shared" si="0"/>
        <v>4901205573519.1064</v>
      </c>
      <c r="D84">
        <v>146128</v>
      </c>
    </row>
    <row r="85" spans="1:4">
      <c r="A85">
        <v>1979</v>
      </c>
      <c r="B85">
        <v>5850100000000</v>
      </c>
      <c r="C85" s="3">
        <f t="shared" si="0"/>
        <v>5054389847278.9678</v>
      </c>
      <c r="D85">
        <v>148468</v>
      </c>
    </row>
    <row r="86" spans="1:4">
      <c r="A86">
        <v>1980</v>
      </c>
      <c r="B86">
        <v>5834000000000</v>
      </c>
      <c r="C86" s="3">
        <f t="shared" si="0"/>
        <v>5040479713000.7168</v>
      </c>
      <c r="D86">
        <v>150228</v>
      </c>
    </row>
    <row r="87" spans="1:4">
      <c r="A87">
        <v>1981</v>
      </c>
      <c r="B87">
        <v>5982100000000</v>
      </c>
      <c r="C87" s="3">
        <f t="shared" si="0"/>
        <v>5168435668690.708</v>
      </c>
      <c r="D87">
        <v>151991</v>
      </c>
    </row>
    <row r="88" spans="1:4">
      <c r="A88">
        <v>1982</v>
      </c>
      <c r="B88">
        <v>5865900000000</v>
      </c>
      <c r="C88" s="3">
        <f t="shared" si="0"/>
        <v>5068040786508.5547</v>
      </c>
      <c r="D88">
        <v>153547</v>
      </c>
    </row>
    <row r="89" spans="1:4">
      <c r="A89">
        <v>1983</v>
      </c>
      <c r="B89">
        <v>6130900000000</v>
      </c>
      <c r="C89" s="3">
        <f t="shared" si="0"/>
        <v>5296996412827.5791</v>
      </c>
      <c r="D89">
        <v>154963</v>
      </c>
    </row>
    <row r="90" spans="1:4">
      <c r="A90">
        <v>1984</v>
      </c>
      <c r="B90">
        <v>6571500000000</v>
      </c>
      <c r="C90" s="3">
        <f t="shared" si="0"/>
        <v>5677667540964.041</v>
      </c>
      <c r="D90">
        <v>156466</v>
      </c>
    </row>
    <row r="91" spans="1:4">
      <c r="A91">
        <v>1985</v>
      </c>
      <c r="B91">
        <v>6843400000000</v>
      </c>
      <c r="C91" s="3">
        <f t="shared" si="0"/>
        <v>5912584653402.3154</v>
      </c>
      <c r="D91">
        <v>157974</v>
      </c>
    </row>
    <row r="92" spans="1:4">
      <c r="A92">
        <v>1986</v>
      </c>
      <c r="B92">
        <v>7080500000000</v>
      </c>
      <c r="C92" s="3">
        <f t="shared" si="0"/>
        <v>6117435140195.6768</v>
      </c>
      <c r="D92">
        <v>159591</v>
      </c>
    </row>
    <row r="93" spans="1:4">
      <c r="A93">
        <v>1987</v>
      </c>
      <c r="B93">
        <v>7307000000000</v>
      </c>
      <c r="C93" s="3">
        <f t="shared" si="0"/>
        <v>6313127401936.2773</v>
      </c>
      <c r="D93">
        <v>160805</v>
      </c>
    </row>
    <row r="94" spans="1:4">
      <c r="A94">
        <v>1988</v>
      </c>
      <c r="B94">
        <v>7607400000000</v>
      </c>
      <c r="C94" s="3">
        <f t="shared" si="0"/>
        <v>6572668043997.541</v>
      </c>
      <c r="D94">
        <v>161924</v>
      </c>
    </row>
    <row r="95" spans="1:4">
      <c r="A95">
        <v>1989</v>
      </c>
      <c r="B95">
        <v>7879200000000</v>
      </c>
      <c r="C95" s="3">
        <f t="shared" si="0"/>
        <v>6807498758086.2617</v>
      </c>
      <c r="D95">
        <v>162916</v>
      </c>
    </row>
    <row r="96" spans="1:4">
      <c r="A96">
        <v>1990</v>
      </c>
      <c r="B96">
        <v>8027100000000</v>
      </c>
      <c r="C96" s="3">
        <f t="shared" si="0"/>
        <v>6935281917077.1436</v>
      </c>
      <c r="D96">
        <v>164230</v>
      </c>
    </row>
    <row r="97" spans="1:4">
      <c r="A97">
        <v>1991</v>
      </c>
      <c r="B97">
        <v>8008300000000</v>
      </c>
      <c r="C97" s="3">
        <f t="shared" si="0"/>
        <v>6919039027360.9258</v>
      </c>
      <c r="D97">
        <v>165923</v>
      </c>
    </row>
    <row r="98" spans="1:4">
      <c r="A98">
        <v>1992</v>
      </c>
      <c r="B98">
        <v>8280000000000</v>
      </c>
      <c r="C98" s="3">
        <f t="shared" si="0"/>
        <v>7153783343100.0928</v>
      </c>
      <c r="D98">
        <v>167953</v>
      </c>
    </row>
    <row r="99" spans="1:4">
      <c r="A99">
        <v>1993</v>
      </c>
      <c r="B99">
        <v>8516200000000.001</v>
      </c>
      <c r="C99" s="3">
        <f t="shared" si="0"/>
        <v>7357856244747.4658</v>
      </c>
      <c r="D99">
        <v>169921</v>
      </c>
    </row>
    <row r="100" spans="1:4">
      <c r="A100">
        <v>1994</v>
      </c>
      <c r="B100">
        <v>8863100000000</v>
      </c>
      <c r="C100" s="3">
        <f t="shared" si="0"/>
        <v>7657572119351.501</v>
      </c>
      <c r="D100">
        <v>171993</v>
      </c>
    </row>
    <row r="101" spans="1:4">
      <c r="A101">
        <v>1995</v>
      </c>
      <c r="B101">
        <v>9086000000000</v>
      </c>
      <c r="C101" s="3">
        <f t="shared" ref="C101:C118" si="1">B101*($C$35/$B$35)</f>
        <v>7850154040508.1445</v>
      </c>
      <c r="D101">
        <v>174237</v>
      </c>
    </row>
    <row r="102" spans="1:4">
      <c r="A102">
        <v>1996</v>
      </c>
      <c r="B102">
        <v>9425800000000</v>
      </c>
      <c r="C102" s="3">
        <f t="shared" si="1"/>
        <v>8143735632293.8223</v>
      </c>
      <c r="D102">
        <v>176548</v>
      </c>
    </row>
    <row r="103" spans="1:4">
      <c r="A103">
        <v>1997</v>
      </c>
      <c r="B103">
        <v>9845900000000</v>
      </c>
      <c r="C103" s="3">
        <f t="shared" si="1"/>
        <v>8506695098771.6426</v>
      </c>
      <c r="D103">
        <v>179159</v>
      </c>
    </row>
    <row r="104" spans="1:4">
      <c r="A104">
        <v>1998</v>
      </c>
      <c r="B104">
        <v>10274700000000</v>
      </c>
      <c r="C104" s="3">
        <f t="shared" si="1"/>
        <v>8877171221660.6914</v>
      </c>
      <c r="D104">
        <v>181755</v>
      </c>
    </row>
    <row r="105" spans="1:4">
      <c r="A105">
        <v>1999</v>
      </c>
      <c r="B105">
        <v>10770700000000</v>
      </c>
      <c r="C105" s="3">
        <f t="shared" si="1"/>
        <v>9305707035450.2617</v>
      </c>
      <c r="D105">
        <v>184287</v>
      </c>
    </row>
    <row r="106" spans="1:4">
      <c r="A106">
        <v>2000</v>
      </c>
      <c r="B106">
        <v>11216400000000</v>
      </c>
      <c r="C106" s="3">
        <f t="shared" si="1"/>
        <v>9690784479413.9941</v>
      </c>
      <c r="D106">
        <v>186856</v>
      </c>
    </row>
    <row r="107" spans="1:4">
      <c r="A107">
        <v>2001</v>
      </c>
      <c r="B107">
        <v>11337500000000</v>
      </c>
      <c r="C107" s="3">
        <f t="shared" si="1"/>
        <v>9795412880724.3105</v>
      </c>
      <c r="D107">
        <v>189381.32829926207</v>
      </c>
    </row>
    <row r="108" spans="1:4">
      <c r="A108">
        <v>2002</v>
      </c>
      <c r="B108">
        <v>11543100000000</v>
      </c>
      <c r="C108" s="3">
        <f t="shared" si="1"/>
        <v>9973047887408.0527</v>
      </c>
      <c r="D108">
        <v>191765.68944100474</v>
      </c>
    </row>
    <row r="109" spans="1:4">
      <c r="A109">
        <v>2003</v>
      </c>
      <c r="B109">
        <v>11836400000000</v>
      </c>
      <c r="C109" s="3">
        <f t="shared" si="1"/>
        <v>10226454246650.959</v>
      </c>
      <c r="D109">
        <v>194005.05284883265</v>
      </c>
    </row>
    <row r="110" spans="1:4">
      <c r="A110">
        <v>2004</v>
      </c>
      <c r="B110">
        <v>12246900000000</v>
      </c>
      <c r="C110" s="3">
        <f t="shared" si="1"/>
        <v>10581119471571.561</v>
      </c>
      <c r="D110">
        <v>196291.80371363656</v>
      </c>
    </row>
    <row r="111" spans="1:4">
      <c r="A111">
        <v>2005</v>
      </c>
      <c r="B111">
        <v>12623000000000</v>
      </c>
      <c r="C111" s="3">
        <f t="shared" si="1"/>
        <v>10906063664245.467</v>
      </c>
      <c r="D111">
        <v>198440.67880629731</v>
      </c>
    </row>
    <row r="112" spans="1:4">
      <c r="A112">
        <v>2006</v>
      </c>
      <c r="B112">
        <v>12958500000000</v>
      </c>
      <c r="C112" s="3">
        <f t="shared" si="1"/>
        <v>11195930127000.307</v>
      </c>
      <c r="D112">
        <v>200527.21750752532</v>
      </c>
    </row>
    <row r="113" spans="1:4">
      <c r="A113">
        <v>2007</v>
      </c>
      <c r="B113">
        <v>13206400000000</v>
      </c>
      <c r="C113" s="3">
        <f t="shared" si="1"/>
        <v>11410111635545.539</v>
      </c>
      <c r="D113">
        <v>202441.71859717552</v>
      </c>
    </row>
    <row r="114" spans="1:4">
      <c r="A114">
        <v>2008</v>
      </c>
      <c r="B114">
        <v>13161900000000</v>
      </c>
      <c r="C114" s="3">
        <f t="shared" si="1"/>
        <v>11371664369993.854</v>
      </c>
      <c r="D114">
        <v>204190.18128272018</v>
      </c>
    </row>
    <row r="115" spans="1:4">
      <c r="A115">
        <v>2009</v>
      </c>
      <c r="B115">
        <v>12757900000000</v>
      </c>
      <c r="C115" s="3">
        <f t="shared" si="1"/>
        <v>11022615037794.283</v>
      </c>
      <c r="D115">
        <v>205636.75051574784</v>
      </c>
    </row>
    <row r="116" spans="1:4">
      <c r="A116">
        <v>2010</v>
      </c>
      <c r="B116">
        <v>13063000000000</v>
      </c>
      <c r="C116" s="3">
        <f t="shared" si="1"/>
        <v>11286216402284.602</v>
      </c>
      <c r="D116">
        <v>206842.03820378182</v>
      </c>
    </row>
    <row r="117" spans="1:4">
      <c r="A117">
        <v>2011</v>
      </c>
      <c r="B117">
        <v>13299100000000</v>
      </c>
      <c r="C117" s="3">
        <f t="shared" si="1"/>
        <v>11490202905582.42</v>
      </c>
      <c r="D117">
        <v>207637.44377077714</v>
      </c>
    </row>
    <row r="118" spans="1:4">
      <c r="A118">
        <v>2012</v>
      </c>
      <c r="B118">
        <v>13593200000000</v>
      </c>
      <c r="C118" s="3">
        <f t="shared" si="1"/>
        <v>11744300451621.76</v>
      </c>
      <c r="D118" s="3">
        <f>D117/D116*D117</f>
        <v>208435.90804876518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7"/>
  <sheetViews>
    <sheetView workbookViewId="0">
      <pane xSplit="1" ySplit="2" topLeftCell="B96" activePane="bottomRight" state="frozen"/>
      <selection pane="topRight" activeCell="B1" sqref="B1"/>
      <selection pane="bottomLeft" activeCell="A3" sqref="A3"/>
      <selection pane="bottomRight" activeCell="I123" sqref="I123"/>
    </sheetView>
  </sheetViews>
  <sheetFormatPr defaultRowHeight="15"/>
  <cols>
    <col min="2" max="2" width="14.5703125" bestFit="1" customWidth="1"/>
  </cols>
  <sheetData>
    <row r="1" spans="1:2">
      <c r="B1" t="s">
        <v>58</v>
      </c>
    </row>
    <row r="2" spans="1:2">
      <c r="B2" t="s">
        <v>128</v>
      </c>
    </row>
    <row r="3" spans="1:2">
      <c r="B3" t="s">
        <v>123</v>
      </c>
    </row>
    <row r="4" spans="1:2">
      <c r="B4" t="s">
        <v>129</v>
      </c>
    </row>
    <row r="5" spans="1:2">
      <c r="A5">
        <v>1900</v>
      </c>
      <c r="B5">
        <f ca="1">('Original US'!C6/'Original US'!D6)/('Original US'!$C$6/'Original US'!$D$6)*100</f>
        <v>100</v>
      </c>
    </row>
    <row r="6" spans="1:2">
      <c r="A6">
        <v>1901</v>
      </c>
      <c r="B6">
        <f ca="1">('Original US'!C7/'Original US'!D7)/('Original US'!$C$6/'Original US'!$D$6)*100</f>
        <v>108.77844174324936</v>
      </c>
    </row>
    <row r="7" spans="1:2">
      <c r="A7">
        <v>1902</v>
      </c>
      <c r="B7">
        <f ca="1">('Original US'!C8/'Original US'!D8)/('Original US'!$C$6/'Original US'!$D$6)*100</f>
        <v>107.38142225108851</v>
      </c>
    </row>
    <row r="8" spans="1:2">
      <c r="A8">
        <v>1903</v>
      </c>
      <c r="B8">
        <f ca="1">('Original US'!C9/'Original US'!D9)/('Original US'!$C$6/'Original US'!$D$6)*100</f>
        <v>110.16756044922349</v>
      </c>
    </row>
    <row r="9" spans="1:2">
      <c r="A9">
        <v>1904</v>
      </c>
      <c r="B9">
        <f ca="1">('Original US'!C10/'Original US'!D10)/('Original US'!$C$6/'Original US'!$D$6)*100</f>
        <v>106.36456085522235</v>
      </c>
    </row>
    <row r="10" spans="1:2">
      <c r="A10">
        <v>1905</v>
      </c>
      <c r="B10">
        <f ca="1">('Original US'!C11/'Original US'!D11)/('Original US'!$C$6/'Original US'!$D$6)*100</f>
        <v>111.57473563875394</v>
      </c>
    </row>
    <row r="11" spans="1:2">
      <c r="A11">
        <v>1906</v>
      </c>
      <c r="B11">
        <f ca="1">('Original US'!C12/'Original US'!D12)/('Original US'!$C$6/'Original US'!$D$6)*100</f>
        <v>121.62539762726045</v>
      </c>
    </row>
    <row r="12" spans="1:2">
      <c r="A12">
        <v>1907</v>
      </c>
      <c r="B12">
        <f ca="1">('Original US'!C13/'Original US'!D13)/('Original US'!$C$6/'Original US'!$D$6)*100</f>
        <v>120.87176048615416</v>
      </c>
    </row>
    <row r="13" spans="1:2">
      <c r="A13">
        <v>1908</v>
      </c>
      <c r="B13">
        <f ca="1">('Original US'!C14/'Original US'!D14)/('Original US'!$C$6/'Original US'!$D$6)*100</f>
        <v>108.48056624658105</v>
      </c>
    </row>
    <row r="14" spans="1:2">
      <c r="A14">
        <v>1909</v>
      </c>
      <c r="B14">
        <f ca="1">('Original US'!C15/'Original US'!D15)/('Original US'!$C$6/'Original US'!$D$6)*100</f>
        <v>118.97850913641612</v>
      </c>
    </row>
    <row r="15" spans="1:2">
      <c r="A15">
        <v>1910</v>
      </c>
      <c r="B15">
        <f ca="1">('Original US'!C16/'Original US'!D16)/('Original US'!$C$6/'Original US'!$D$6)*100</f>
        <v>117.39964860116233</v>
      </c>
    </row>
    <row r="16" spans="1:2">
      <c r="A16">
        <v>1911</v>
      </c>
      <c r="B16">
        <f ca="1">('Original US'!C17/'Original US'!D17)/('Original US'!$C$6/'Original US'!$D$6)*100</f>
        <v>119.23972947154469</v>
      </c>
    </row>
    <row r="17" spans="1:2">
      <c r="A17">
        <v>1912</v>
      </c>
      <c r="B17">
        <f ca="1">('Original US'!C18/'Original US'!D18)/('Original US'!$C$6/'Original US'!$D$6)*100</f>
        <v>122.82795018569821</v>
      </c>
    </row>
    <row r="18" spans="1:2">
      <c r="A18">
        <v>1913</v>
      </c>
      <c r="B18">
        <f ca="1">('Original US'!C19/'Original US'!D19)/('Original US'!$C$6/'Original US'!$D$6)*100</f>
        <v>125.18627765144899</v>
      </c>
    </row>
    <row r="19" spans="1:2">
      <c r="A19">
        <v>1914</v>
      </c>
      <c r="B19">
        <f ca="1">('Original US'!C20/'Original US'!D20)/('Original US'!$C$6/'Original US'!$D$6)*100</f>
        <v>113.36590583756742</v>
      </c>
    </row>
    <row r="20" spans="1:2">
      <c r="A20">
        <v>1915</v>
      </c>
      <c r="B20">
        <f ca="1">('Original US'!C21/'Original US'!D21)/('Original US'!$C$6/'Original US'!$D$6)*100</f>
        <v>114.94301086544434</v>
      </c>
    </row>
    <row r="21" spans="1:2">
      <c r="A21">
        <v>1916</v>
      </c>
      <c r="B21">
        <f ca="1">('Original US'!C22/'Original US'!D22)/('Original US'!$C$6/'Original US'!$D$6)*100</f>
        <v>129.05642913025753</v>
      </c>
    </row>
    <row r="22" spans="1:2">
      <c r="A22">
        <v>1917</v>
      </c>
      <c r="B22">
        <f ca="1">('Original US'!C23/'Original US'!D23)/('Original US'!$C$6/'Original US'!$D$6)*100</f>
        <v>124.39268382279518</v>
      </c>
    </row>
    <row r="23" spans="1:2">
      <c r="A23">
        <v>1918</v>
      </c>
      <c r="B23">
        <f ca="1">('Original US'!C24/'Original US'!D24)/('Original US'!$C$6/'Original US'!$D$6)*100</f>
        <v>136.89537108044232</v>
      </c>
    </row>
    <row r="24" spans="1:2">
      <c r="A24">
        <v>1919</v>
      </c>
      <c r="B24">
        <f ca="1">('Original US'!C25/'Original US'!D25)/('Original US'!$C$6/'Original US'!$D$6)*100</f>
        <v>135.58844603148373</v>
      </c>
    </row>
    <row r="25" spans="1:2">
      <c r="A25">
        <v>1920</v>
      </c>
      <c r="B25">
        <f ca="1">('Original US'!C26/'Original US'!D26)/('Original US'!$C$6/'Original US'!$D$6)*100</f>
        <v>131.32672342774251</v>
      </c>
    </row>
    <row r="26" spans="1:2">
      <c r="A26">
        <v>1921</v>
      </c>
      <c r="B26">
        <f ca="1">('Original US'!C27/'Original US'!D27)/('Original US'!$C$6/'Original US'!$D$6)*100</f>
        <v>125.89486054973101</v>
      </c>
    </row>
    <row r="27" spans="1:2">
      <c r="A27">
        <v>1922</v>
      </c>
      <c r="B27">
        <f ca="1">('Original US'!C28/'Original US'!D28)/('Original US'!$C$6/'Original US'!$D$6)*100</f>
        <v>131.08319712041299</v>
      </c>
    </row>
    <row r="28" spans="1:2">
      <c r="A28">
        <v>1923</v>
      </c>
      <c r="B28">
        <f ca="1">('Original US'!C29/'Original US'!D29)/('Original US'!$C$6/'Original US'!$D$6)*100</f>
        <v>145.60444947545747</v>
      </c>
    </row>
    <row r="29" spans="1:2">
      <c r="A29">
        <v>1924</v>
      </c>
      <c r="B29">
        <f ca="1">('Original US'!C30/'Original US'!D30)/('Original US'!$C$6/'Original US'!$D$6)*100</f>
        <v>146.88131570273347</v>
      </c>
    </row>
    <row r="30" spans="1:2">
      <c r="A30">
        <v>1925</v>
      </c>
      <c r="B30">
        <f ca="1">('Original US'!C31/'Original US'!D31)/('Original US'!$C$6/'Original US'!$D$6)*100</f>
        <v>147.7727718984336</v>
      </c>
    </row>
    <row r="31" spans="1:2">
      <c r="A31">
        <v>1926</v>
      </c>
      <c r="B31">
        <f ca="1">('Original US'!C32/'Original US'!D32)/('Original US'!$C$6/'Original US'!$D$6)*100</f>
        <v>154.83345612879441</v>
      </c>
    </row>
    <row r="32" spans="1:2">
      <c r="A32">
        <v>1927</v>
      </c>
      <c r="B32">
        <f ca="1">('Original US'!C33/'Original US'!D33)/('Original US'!$C$6/'Original US'!$D$6)*100</f>
        <v>153.71918093178363</v>
      </c>
    </row>
    <row r="33" spans="1:2">
      <c r="A33">
        <v>1928</v>
      </c>
      <c r="B33">
        <f ca="1">('Original US'!C34/'Original US'!D34)/('Original US'!$C$6/'Original US'!$D$6)*100</f>
        <v>152.91179248586789</v>
      </c>
    </row>
    <row r="34" spans="1:2">
      <c r="A34">
        <v>1929</v>
      </c>
      <c r="B34">
        <f ca="1">('Original US'!C35/'Original US'!D35)/('Original US'!$C$6/'Original US'!$D$6)*100</f>
        <v>159.85478343242949</v>
      </c>
    </row>
    <row r="35" spans="1:2">
      <c r="A35">
        <v>1930</v>
      </c>
      <c r="B35">
        <f ca="1">('Original US'!C36/'Original US'!D36)/('Original US'!$C$6/'Original US'!$D$6)*100</f>
        <v>143.75524455868646</v>
      </c>
    </row>
    <row r="36" spans="1:2">
      <c r="A36">
        <v>1931</v>
      </c>
      <c r="B36">
        <f ca="1">('Original US'!C37/'Original US'!D37)/('Original US'!$C$6/'Original US'!$D$6)*100</f>
        <v>132.89736323147815</v>
      </c>
    </row>
    <row r="37" spans="1:2">
      <c r="A37">
        <v>1932</v>
      </c>
      <c r="B37">
        <f ca="1">('Original US'!C38/'Original US'!D38)/('Original US'!$C$6/'Original US'!$D$6)*100</f>
        <v>114.30228722708362</v>
      </c>
    </row>
    <row r="38" spans="1:2">
      <c r="A38">
        <v>1933</v>
      </c>
      <c r="B38">
        <f ca="1">('Original US'!C39/'Original US'!D39)/('Original US'!$C$6/'Original US'!$D$6)*100</f>
        <v>111.60520143508548</v>
      </c>
    </row>
    <row r="39" spans="1:2">
      <c r="A39">
        <v>1934</v>
      </c>
      <c r="B39">
        <f ca="1">('Original US'!C40/'Original US'!D40)/('Original US'!$C$6/'Original US'!$D$6)*100</f>
        <v>122.29660546858818</v>
      </c>
    </row>
    <row r="40" spans="1:2">
      <c r="A40">
        <v>1935</v>
      </c>
      <c r="B40">
        <f ca="1">('Original US'!C41/'Original US'!D41)/('Original US'!$C$6/'Original US'!$D$6)*100</f>
        <v>131.58787365423959</v>
      </c>
    </row>
    <row r="41" spans="1:2">
      <c r="A41">
        <v>1936</v>
      </c>
      <c r="B41">
        <f ca="1">('Original US'!C42/'Original US'!D42)/('Original US'!$C$6/'Original US'!$D$6)*100</f>
        <v>147.07420939621548</v>
      </c>
    </row>
    <row r="42" spans="1:2">
      <c r="A42">
        <v>1937</v>
      </c>
      <c r="B42">
        <f ca="1">('Original US'!C43/'Original US'!D43)/('Original US'!$C$6/'Original US'!$D$6)*100</f>
        <v>152.92406339959578</v>
      </c>
    </row>
    <row r="43" spans="1:2">
      <c r="A43">
        <v>1938</v>
      </c>
      <c r="B43">
        <f ca="1">('Original US'!C44/'Original US'!D44)/('Original US'!$C$6/'Original US'!$D$6)*100</f>
        <v>145.98511656369098</v>
      </c>
    </row>
    <row r="44" spans="1:2">
      <c r="A44">
        <v>1939</v>
      </c>
      <c r="B44">
        <f ca="1">('Original US'!C45/'Original US'!D45)/('Original US'!$C$6/'Original US'!$D$6)*100</f>
        <v>156.00236834103126</v>
      </c>
    </row>
    <row r="45" spans="1:2">
      <c r="A45">
        <v>1940</v>
      </c>
      <c r="B45">
        <f ca="1">('Original US'!C46/'Original US'!D46)/('Original US'!$C$6/'Original US'!$D$6)*100</f>
        <v>167.51086424098389</v>
      </c>
    </row>
    <row r="46" spans="1:2">
      <c r="A46">
        <v>1941</v>
      </c>
      <c r="B46">
        <f ca="1">('Original US'!C47/'Original US'!D47)/('Original US'!$C$6/'Original US'!$D$6)*100</f>
        <v>193.91182218893721</v>
      </c>
    </row>
    <row r="47" spans="1:2">
      <c r="A47">
        <v>1942</v>
      </c>
      <c r="B47">
        <f ca="1">('Original US'!C48/'Original US'!D48)/('Original US'!$C$6/'Original US'!$D$6)*100</f>
        <v>227.25234271596389</v>
      </c>
    </row>
    <row r="48" spans="1:2">
      <c r="A48">
        <v>1943</v>
      </c>
      <c r="B48">
        <f ca="1">('Original US'!C49/'Original US'!D49)/('Original US'!$C$6/'Original US'!$D$6)*100</f>
        <v>261.60184252092836</v>
      </c>
    </row>
    <row r="49" spans="1:2">
      <c r="A49">
        <v>1944</v>
      </c>
      <c r="B49">
        <f ca="1">('Original US'!C50/'Original US'!D50)/('Original US'!$C$6/'Original US'!$D$6)*100</f>
        <v>279.74183688122361</v>
      </c>
    </row>
    <row r="50" spans="1:2">
      <c r="A50">
        <v>1945</v>
      </c>
      <c r="B50">
        <f ca="1">('Original US'!C51/'Original US'!D51)/('Original US'!$C$6/'Original US'!$D$6)*100</f>
        <v>274.55532996308199</v>
      </c>
    </row>
    <row r="51" spans="1:2">
      <c r="A51">
        <v>1946</v>
      </c>
      <c r="B51">
        <f ca="1">('Original US'!C52/'Original US'!D52)/('Original US'!$C$6/'Original US'!$D$6)*100</f>
        <v>242.93476702734492</v>
      </c>
    </row>
    <row r="52" spans="1:2">
      <c r="A52">
        <v>1947</v>
      </c>
      <c r="B52">
        <f ca="1">('Original US'!C53/'Original US'!D53)/('Original US'!$C$6/'Original US'!$D$6)*100</f>
        <v>238.74008055952635</v>
      </c>
    </row>
    <row r="53" spans="1:2">
      <c r="A53">
        <v>1948</v>
      </c>
      <c r="B53">
        <f ca="1">('Original US'!C54/'Original US'!D54)/('Original US'!$C$6/'Original US'!$D$6)*100</f>
        <v>247.17262770936955</v>
      </c>
    </row>
    <row r="54" spans="1:2">
      <c r="A54">
        <v>1949</v>
      </c>
      <c r="B54">
        <f ca="1">('Original US'!C55/'Original US'!D55)/('Original US'!$C$6/'Original US'!$D$6)*100</f>
        <v>243.86728436995219</v>
      </c>
    </row>
    <row r="55" spans="1:2">
      <c r="A55">
        <v>1950</v>
      </c>
      <c r="B55">
        <f ca="1">('Original US'!C56/'Original US'!D56)/('Original US'!$C$6/'Original US'!$D$6)*100</f>
        <v>263.5086773269627</v>
      </c>
    </row>
    <row r="56" spans="1:2">
      <c r="A56">
        <v>1951</v>
      </c>
      <c r="B56">
        <f ca="1">('Original US'!C57/'Original US'!D57)/('Original US'!$C$6/'Original US'!$D$6)*100</f>
        <v>281.89788065019144</v>
      </c>
    </row>
    <row r="57" spans="1:2">
      <c r="A57">
        <v>1952</v>
      </c>
      <c r="B57">
        <f ca="1">('Original US'!C58/'Original US'!D58)/('Original US'!$C$6/'Original US'!$D$6)*100</f>
        <v>290.67868097891034</v>
      </c>
    </row>
    <row r="58" spans="1:2">
      <c r="A58">
        <v>1953</v>
      </c>
      <c r="B58">
        <f ca="1">('Original US'!C59/'Original US'!D59)/('Original US'!$C$6/'Original US'!$D$6)*100</f>
        <v>302.07814399642496</v>
      </c>
    </row>
    <row r="59" spans="1:2">
      <c r="A59">
        <v>1954</v>
      </c>
      <c r="B59">
        <f ca="1">('Original US'!C60/'Original US'!D60)/('Original US'!$C$6/'Original US'!$D$6)*100</f>
        <v>297.97894863790998</v>
      </c>
    </row>
    <row r="60" spans="1:2">
      <c r="A60">
        <v>1955</v>
      </c>
      <c r="B60">
        <f ca="1">('Original US'!C61/'Original US'!D61)/('Original US'!$C$6/'Original US'!$D$6)*100</f>
        <v>317.01258047423704</v>
      </c>
    </row>
    <row r="61" spans="1:2">
      <c r="A61">
        <v>1956</v>
      </c>
      <c r="B61">
        <f ca="1">('Original US'!C62/'Original US'!D62)/('Original US'!$C$6/'Original US'!$D$6)*100</f>
        <v>320.35609468704303</v>
      </c>
    </row>
    <row r="62" spans="1:2">
      <c r="A62">
        <v>1957</v>
      </c>
      <c r="B62">
        <f ca="1">('Original US'!C63/'Original US'!D63)/('Original US'!$C$6/'Original US'!$D$6)*100</f>
        <v>323.56509668796451</v>
      </c>
    </row>
    <row r="63" spans="1:2">
      <c r="A63">
        <v>1958</v>
      </c>
      <c r="B63">
        <f ca="1">('Original US'!C64/'Original US'!D64)/('Original US'!$C$6/'Original US'!$D$6)*100</f>
        <v>316.84152724962382</v>
      </c>
    </row>
    <row r="64" spans="1:2">
      <c r="A64">
        <v>1959</v>
      </c>
      <c r="B64">
        <f ca="1">('Original US'!C65/'Original US'!D65)/('Original US'!$C$6/'Original US'!$D$6)*100</f>
        <v>335.94592366453566</v>
      </c>
    </row>
    <row r="65" spans="1:2">
      <c r="A65">
        <v>1960</v>
      </c>
      <c r="B65">
        <f ca="1">('Original US'!C66/'Original US'!D66)/('Original US'!$C$6/'Original US'!$D$6)*100</f>
        <v>339.47334420686599</v>
      </c>
    </row>
    <row r="66" spans="1:2">
      <c r="A66">
        <v>1961</v>
      </c>
      <c r="B66">
        <f ca="1">('Original US'!C67/'Original US'!D67)/('Original US'!$C$6/'Original US'!$D$6)*100</f>
        <v>343.7860521229498</v>
      </c>
    </row>
    <row r="67" spans="1:2">
      <c r="A67">
        <v>1962</v>
      </c>
      <c r="B67">
        <f ca="1">('Original US'!C68/'Original US'!D68)/('Original US'!$C$6/'Original US'!$D$6)*100</f>
        <v>357.63707885608522</v>
      </c>
    </row>
    <row r="68" spans="1:2">
      <c r="A68">
        <v>1963</v>
      </c>
      <c r="B68">
        <f ca="1">('Original US'!C69/'Original US'!D69)/('Original US'!$C$6/'Original US'!$D$6)*100</f>
        <v>367.25296887224306</v>
      </c>
    </row>
    <row r="69" spans="1:2">
      <c r="A69">
        <v>1964</v>
      </c>
      <c r="B69">
        <f ca="1">('Original US'!C70/'Original US'!D70)/('Original US'!$C$6/'Original US'!$D$6)*100</f>
        <v>382.35925172408093</v>
      </c>
    </row>
    <row r="70" spans="1:2">
      <c r="A70">
        <v>1965</v>
      </c>
      <c r="B70">
        <f ca="1">('Original US'!C71/'Original US'!D71)/('Original US'!$C$6/'Original US'!$D$6)*100</f>
        <v>400.67410482371912</v>
      </c>
    </row>
    <row r="71" spans="1:2">
      <c r="A71">
        <v>1966</v>
      </c>
      <c r="B71">
        <f ca="1">('Original US'!C72/'Original US'!D72)/('Original US'!$C$6/'Original US'!$D$6)*100</f>
        <v>419.78717649010883</v>
      </c>
    </row>
    <row r="72" spans="1:2">
      <c r="A72">
        <v>1967</v>
      </c>
      <c r="B72">
        <f ca="1">('Original US'!C73/'Original US'!D73)/('Original US'!$C$6/'Original US'!$D$6)*100</f>
        <v>423.1291605719</v>
      </c>
    </row>
    <row r="73" spans="1:2">
      <c r="A73">
        <v>1968</v>
      </c>
      <c r="B73">
        <f ca="1">('Original US'!C74/'Original US'!D74)/('Original US'!$C$6/'Original US'!$D$6)*100</f>
        <v>436.10855449171657</v>
      </c>
    </row>
    <row r="74" spans="1:2">
      <c r="A74">
        <v>1969</v>
      </c>
      <c r="B74">
        <f ca="1">('Original US'!C75/'Original US'!D75)/('Original US'!$C$6/'Original US'!$D$6)*100</f>
        <v>442.15869406524638</v>
      </c>
    </row>
    <row r="75" spans="1:2">
      <c r="A75">
        <v>1970</v>
      </c>
      <c r="B75">
        <f ca="1">('Original US'!C76/'Original US'!D76)/('Original US'!$C$6/'Original US'!$D$6)*100</f>
        <v>435.0820252078064</v>
      </c>
    </row>
    <row r="76" spans="1:2">
      <c r="A76">
        <v>1971</v>
      </c>
      <c r="B76">
        <f ca="1">('Original US'!C77/'Original US'!D77)/('Original US'!$C$6/'Original US'!$D$6)*100</f>
        <v>441.48566336520452</v>
      </c>
    </row>
    <row r="77" spans="1:2">
      <c r="A77">
        <v>1972</v>
      </c>
      <c r="B77">
        <f ca="1">('Original US'!C78/'Original US'!D78)/('Original US'!$C$6/'Original US'!$D$6)*100</f>
        <v>456.25743806223909</v>
      </c>
    </row>
    <row r="78" spans="1:2">
      <c r="A78">
        <v>1973</v>
      </c>
      <c r="B78">
        <f ca="1">('Original US'!C79/'Original US'!D79)/('Original US'!$C$6/'Original US'!$D$6)*100</f>
        <v>474.07419402425586</v>
      </c>
    </row>
    <row r="79" spans="1:2">
      <c r="A79">
        <v>1974</v>
      </c>
      <c r="B79">
        <f ca="1">('Original US'!C80/'Original US'!D80)/('Original US'!$C$6/'Original US'!$D$6)*100</f>
        <v>463.29253147383201</v>
      </c>
    </row>
    <row r="80" spans="1:2">
      <c r="A80">
        <v>1975</v>
      </c>
      <c r="B80">
        <f ca="1">('Original US'!C81/'Original US'!D81)/('Original US'!$C$6/'Original US'!$D$6)*100</f>
        <v>454.57810910552297</v>
      </c>
    </row>
    <row r="81" spans="1:2">
      <c r="A81">
        <v>1976</v>
      </c>
      <c r="B81">
        <f ca="1">('Original US'!C82/'Original US'!D82)/('Original US'!$C$6/'Original US'!$D$6)*100</f>
        <v>470.60933992098501</v>
      </c>
    </row>
    <row r="82" spans="1:2">
      <c r="A82">
        <v>1977</v>
      </c>
      <c r="B82">
        <f ca="1">('Original US'!C83/'Original US'!D83)/('Original US'!$C$6/'Original US'!$D$6)*100</f>
        <v>484.13276766961883</v>
      </c>
    </row>
    <row r="83" spans="1:2">
      <c r="A83">
        <v>1978</v>
      </c>
      <c r="B83">
        <f ca="1">('Original US'!C84/'Original US'!D84)/('Original US'!$C$6/'Original US'!$D$6)*100</f>
        <v>502.81872227569625</v>
      </c>
    </row>
    <row r="84" spans="1:2">
      <c r="A84">
        <v>1979</v>
      </c>
      <c r="B84">
        <f ca="1">('Original US'!C85/'Original US'!D85)/('Original US'!$C$6/'Original US'!$D$6)*100</f>
        <v>510.36142301275345</v>
      </c>
    </row>
    <row r="85" spans="1:2">
      <c r="A85">
        <v>1980</v>
      </c>
      <c r="B85">
        <f ca="1">('Original US'!C86/'Original US'!D86)/('Original US'!$C$6/'Original US'!$D$6)*100</f>
        <v>502.99416537186994</v>
      </c>
    </row>
    <row r="86" spans="1:2">
      <c r="A86">
        <v>1981</v>
      </c>
      <c r="B86">
        <f ca="1">('Original US'!C87/'Original US'!D87)/('Original US'!$C$6/'Original US'!$D$6)*100</f>
        <v>509.78048286940225</v>
      </c>
    </row>
    <row r="87" spans="1:2">
      <c r="A87">
        <v>1982</v>
      </c>
      <c r="B87">
        <f ca="1">('Original US'!C88/'Original US'!D88)/('Original US'!$C$6/'Original US'!$D$6)*100</f>
        <v>494.81257421922197</v>
      </c>
    </row>
    <row r="88" spans="1:2">
      <c r="A88">
        <v>1983</v>
      </c>
      <c r="B88">
        <f ca="1">('Original US'!C89/'Original US'!D89)/('Original US'!$C$6/'Original US'!$D$6)*100</f>
        <v>512.44071093637308</v>
      </c>
    </row>
    <row r="89" spans="1:2">
      <c r="A89">
        <v>1984</v>
      </c>
      <c r="B89">
        <f ca="1">('Original US'!C90/'Original US'!D90)/('Original US'!$C$6/'Original US'!$D$6)*100</f>
        <v>543.9912825225133</v>
      </c>
    </row>
    <row r="90" spans="1:2">
      <c r="A90">
        <v>1985</v>
      </c>
      <c r="B90">
        <f ca="1">('Original US'!C91/'Original US'!D91)/('Original US'!$C$6/'Original US'!$D$6)*100</f>
        <v>561.0915374805345</v>
      </c>
    </row>
    <row r="91" spans="1:2">
      <c r="A91">
        <v>1986</v>
      </c>
      <c r="B91">
        <f ca="1">('Original US'!C92/'Original US'!D92)/('Original US'!$C$6/'Original US'!$D$6)*100</f>
        <v>574.64937559261591</v>
      </c>
    </row>
    <row r="92" spans="1:2">
      <c r="A92">
        <v>1987</v>
      </c>
      <c r="B92">
        <f ca="1">('Original US'!C93/'Original US'!D93)/('Original US'!$C$6/'Original US'!$D$6)*100</f>
        <v>588.55488272282957</v>
      </c>
    </row>
    <row r="93" spans="1:2">
      <c r="A93">
        <v>1988</v>
      </c>
      <c r="B93">
        <f ca="1">('Original US'!C94/'Original US'!D94)/('Original US'!$C$6/'Original US'!$D$6)*100</f>
        <v>608.51660923119277</v>
      </c>
    </row>
    <row r="94" spans="1:2">
      <c r="A94">
        <v>1989</v>
      </c>
      <c r="B94">
        <f ca="1">('Original US'!C95/'Original US'!D95)/('Original US'!$C$6/'Original US'!$D$6)*100</f>
        <v>626.42025787770251</v>
      </c>
    </row>
    <row r="95" spans="1:2">
      <c r="A95">
        <v>1990</v>
      </c>
      <c r="B95">
        <f ca="1">('Original US'!C96/'Original US'!D96)/('Original US'!$C$6/'Original US'!$D$6)*100</f>
        <v>633.07270392535645</v>
      </c>
    </row>
    <row r="96" spans="1:2">
      <c r="A96">
        <v>1991</v>
      </c>
      <c r="B96">
        <f ca="1">('Original US'!C97/'Original US'!D97)/('Original US'!$C$6/'Original US'!$D$6)*100</f>
        <v>625.145559313489</v>
      </c>
    </row>
    <row r="97" spans="1:2">
      <c r="A97">
        <v>1992</v>
      </c>
      <c r="B97">
        <f ca="1">('Original US'!C98/'Original US'!D98)/('Original US'!$C$6/'Original US'!$D$6)*100</f>
        <v>638.5427512797861</v>
      </c>
    </row>
    <row r="98" spans="1:2">
      <c r="A98">
        <v>1993</v>
      </c>
      <c r="B98">
        <f ca="1">('Original US'!C99/'Original US'!D99)/('Original US'!$C$6/'Original US'!$D$6)*100</f>
        <v>649.15170920705964</v>
      </c>
    </row>
    <row r="99" spans="1:2">
      <c r="A99">
        <v>1994</v>
      </c>
      <c r="B99">
        <f ca="1">('Original US'!C100/'Original US'!D100)/('Original US'!$C$6/'Original US'!$D$6)*100</f>
        <v>667.45545317920869</v>
      </c>
    </row>
    <row r="100" spans="1:2">
      <c r="A100">
        <v>1995</v>
      </c>
      <c r="B100">
        <f ca="1">('Original US'!C101/'Original US'!D101)/('Original US'!$C$6/'Original US'!$D$6)*100</f>
        <v>675.4290813065287</v>
      </c>
    </row>
    <row r="101" spans="1:2">
      <c r="A101">
        <v>1996</v>
      </c>
      <c r="B101">
        <f ca="1">('Original US'!C102/'Original US'!D102)/('Original US'!$C$6/'Original US'!$D$6)*100</f>
        <v>691.5169448503292</v>
      </c>
    </row>
    <row r="102" spans="1:2">
      <c r="A102">
        <v>1997</v>
      </c>
      <c r="B102">
        <f ca="1">('Original US'!C103/'Original US'!D103)/('Original US'!$C$6/'Original US'!$D$6)*100</f>
        <v>711.8101866948723</v>
      </c>
    </row>
    <row r="103" spans="1:2">
      <c r="A103">
        <v>1998</v>
      </c>
      <c r="B103">
        <f ca="1">('Original US'!C104/'Original US'!D104)/('Original US'!$C$6/'Original US'!$D$6)*100</f>
        <v>732.20078699254543</v>
      </c>
    </row>
    <row r="104" spans="1:2">
      <c r="A104">
        <v>1999</v>
      </c>
      <c r="B104">
        <f ca="1">('Original US'!C105/'Original US'!D105)/('Original US'!$C$6/'Original US'!$D$6)*100</f>
        <v>757.00132092838692</v>
      </c>
    </row>
    <row r="105" spans="1:2">
      <c r="A105">
        <v>2000</v>
      </c>
      <c r="B105">
        <f ca="1">('Original US'!C106/'Original US'!D106)/('Original US'!$C$6/'Original US'!$D$6)*100</f>
        <v>777.48827632137784</v>
      </c>
    </row>
    <row r="106" spans="1:2">
      <c r="A106">
        <v>2001</v>
      </c>
      <c r="B106">
        <f ca="1">('Original US'!C107/'Original US'!D107)/('Original US'!$C$6/'Original US'!$D$6)*100</f>
        <v>775.40313008791395</v>
      </c>
    </row>
    <row r="107" spans="1:2">
      <c r="A107">
        <v>2002</v>
      </c>
      <c r="B107">
        <f ca="1">('Original US'!C108/'Original US'!D108)/('Original US'!$C$6/'Original US'!$D$6)*100</f>
        <v>779.64870152472668</v>
      </c>
    </row>
    <row r="108" spans="1:2">
      <c r="A108">
        <v>2003</v>
      </c>
      <c r="B108">
        <f ca="1">('Original US'!C109/'Original US'!D109)/('Original US'!$C$6/'Original US'!$D$6)*100</f>
        <v>790.23088624082845</v>
      </c>
    </row>
    <row r="109" spans="1:2">
      <c r="A109">
        <v>2004</v>
      </c>
      <c r="B109">
        <f ca="1">('Original US'!C110/'Original US'!D110)/('Original US'!$C$6/'Original US'!$D$6)*100</f>
        <v>808.11173609200205</v>
      </c>
    </row>
    <row r="110" spans="1:2">
      <c r="A110">
        <v>2005</v>
      </c>
      <c r="B110">
        <f ca="1">('Original US'!C111/'Original US'!D111)/('Original US'!$C$6/'Original US'!$D$6)*100</f>
        <v>823.90907473445054</v>
      </c>
    </row>
    <row r="111" spans="1:2">
      <c r="A111">
        <v>2006</v>
      </c>
      <c r="B111">
        <f ca="1">('Original US'!C112/'Original US'!D112)/('Original US'!$C$6/'Original US'!$D$6)*100</f>
        <v>837.00646692862529</v>
      </c>
    </row>
    <row r="112" spans="1:2">
      <c r="A112">
        <v>2007</v>
      </c>
      <c r="B112">
        <f ca="1">('Original US'!C113/'Original US'!D113)/('Original US'!$C$6/'Original US'!$D$6)*100</f>
        <v>844.95161371796326</v>
      </c>
    </row>
    <row r="113" spans="1:2">
      <c r="A113">
        <v>2008</v>
      </c>
      <c r="B113">
        <f ca="1">('Original US'!C114/'Original US'!D114)/('Original US'!$C$6/'Original US'!$D$6)*100</f>
        <v>834.89361589582711</v>
      </c>
    </row>
    <row r="114" spans="1:2">
      <c r="A114">
        <v>2009</v>
      </c>
      <c r="B114">
        <f ca="1">('Original US'!C115/'Original US'!D115)/('Original US'!$C$6/'Original US'!$D$6)*100</f>
        <v>803.57398657999897</v>
      </c>
    </row>
    <row r="115" spans="1:2">
      <c r="A115">
        <v>2010</v>
      </c>
      <c r="B115">
        <f ca="1">('Original US'!C116/'Original US'!D116)/('Original US'!$C$6/'Original US'!$D$6)*100</f>
        <v>817.99665226385298</v>
      </c>
    </row>
    <row r="116" spans="1:2">
      <c r="A116">
        <v>2011</v>
      </c>
      <c r="B116">
        <f ca="1">('Original US'!C117/'Original US'!D117)/('Original US'!$C$6/'Original US'!$D$6)*100</f>
        <v>829.590912471622</v>
      </c>
    </row>
    <row r="117" spans="1:2">
      <c r="A117">
        <v>2012</v>
      </c>
      <c r="B117">
        <f ca="1">('Original US'!C118/'Original US'!D118)/('Original US'!$C$6/'Original US'!$D$6)*100</f>
        <v>844.68848971254647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 Mexico</vt:lpstr>
      <vt:lpstr>Constructed Mexico</vt:lpstr>
      <vt:lpstr>Original China</vt:lpstr>
      <vt:lpstr>Constructed China</vt:lpstr>
      <vt:lpstr>Original US</vt:lpstr>
      <vt:lpstr>Constructed US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austuriasj</dc:creator>
  <cp:lastModifiedBy>tkehoe</cp:lastModifiedBy>
  <dcterms:created xsi:type="dcterms:W3CDTF">2010-11-01T16:05:54Z</dcterms:created>
  <dcterms:modified xsi:type="dcterms:W3CDTF">2013-05-07T23:18:10Z</dcterms:modified>
</cp:coreProperties>
</file>