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11" windowWidth="15180" windowHeight="8070" tabRatio="907" activeTab="8"/>
  </bookViews>
  <sheets>
    <sheet name="raw data" sheetId="1" r:id="rId1"/>
    <sheet name="hours data" sheetId="2" r:id="rId2"/>
    <sheet name="capital stock data" sheetId="3" r:id="rId3"/>
    <sheet name="capital stock chart" sheetId="4" r:id="rId4"/>
    <sheet name="alpha" sheetId="5" r:id="rId5"/>
    <sheet name="gamma, beta" sheetId="6" r:id="rId6"/>
    <sheet name="parameter chart" sheetId="7" r:id="rId7"/>
    <sheet name="growth accounting" sheetId="8" r:id="rId8"/>
    <sheet name="growth accounting chart" sheetId="9" r:id="rId9"/>
    <sheet name="interest rates" sheetId="10" r:id="rId10"/>
    <sheet name="interest rates chart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tkehoe</author>
  </authors>
  <commentList>
    <comment ref="P4" authorId="0">
      <text>
        <r>
          <rPr>
            <b/>
            <sz val="8"/>
            <rFont val="Tahoma"/>
            <family val="0"/>
          </rPr>
          <t>tkehoe:</t>
        </r>
        <r>
          <rPr>
            <sz val="8"/>
            <rFont val="Tahoma"/>
            <family val="0"/>
          </rPr>
          <t xml:space="preserve">
This is the sum of Gross Investment in Structures and in Equipment and Software, Federal national Defense, Federal Nondefense, and State and Local.</t>
        </r>
      </text>
    </comment>
    <comment ref="X4" authorId="0">
      <text>
        <r>
          <rPr>
            <b/>
            <sz val="8"/>
            <rFont val="Tahoma"/>
            <family val="0"/>
          </rPr>
          <t>tkehoe:</t>
        </r>
        <r>
          <rPr>
            <sz val="8"/>
            <rFont val="Tahoma"/>
            <family val="0"/>
          </rPr>
          <t xml:space="preserve">
Sum of Population, 16-19, 20-24, 25-44, 45-64.
</t>
        </r>
      </text>
    </comment>
    <comment ref="X53" authorId="0">
      <text>
        <r>
          <rPr>
            <b/>
            <sz val="8"/>
            <rFont val="Tahoma"/>
            <family val="0"/>
          </rPr>
          <t>tkehoe:</t>
        </r>
        <r>
          <rPr>
            <sz val="8"/>
            <rFont val="Tahoma"/>
            <family val="0"/>
          </rPr>
          <t xml:space="preserve">
Projection using 2009 data and growth of total population 2009-2010.
</t>
        </r>
      </text>
    </comment>
  </commentList>
</comments>
</file>

<file path=xl/sharedStrings.xml><?xml version="1.0" encoding="utf-8"?>
<sst xmlns="http://schemas.openxmlformats.org/spreadsheetml/2006/main" count="93" uniqueCount="66">
  <si>
    <t>alpha=</t>
  </si>
  <si>
    <t>delta=</t>
  </si>
  <si>
    <t>beta=</t>
  </si>
  <si>
    <t>B2</t>
  </si>
  <si>
    <t>Real GDP</t>
  </si>
  <si>
    <t>Year</t>
  </si>
  <si>
    <t>L</t>
  </si>
  <si>
    <t>B35</t>
  </si>
  <si>
    <t>Nominal GDP</t>
  </si>
  <si>
    <t>B26</t>
  </si>
  <si>
    <t>B28</t>
  </si>
  <si>
    <t>Compensation of Employees</t>
  </si>
  <si>
    <t>Civilian Employment</t>
  </si>
  <si>
    <t>Proprietors' Income</t>
  </si>
  <si>
    <t>Taxes on Production and Imports</t>
  </si>
  <si>
    <t>Subsidies</t>
  </si>
  <si>
    <t>B1</t>
  </si>
  <si>
    <t>Private Investment</t>
  </si>
  <si>
    <t>Government Investment</t>
  </si>
  <si>
    <t>B20</t>
  </si>
  <si>
    <t>Consumption of Fixed Capital</t>
  </si>
  <si>
    <t>B3</t>
  </si>
  <si>
    <t>Change in GDP Deflator</t>
  </si>
  <si>
    <t>B73</t>
  </si>
  <si>
    <t>B34</t>
  </si>
  <si>
    <t>Population 16-64</t>
  </si>
  <si>
    <t>n.a.</t>
  </si>
  <si>
    <t>Private Hours</t>
  </si>
  <si>
    <t>B47</t>
  </si>
  <si>
    <t>weekly hours*52</t>
  </si>
  <si>
    <t>N</t>
  </si>
  <si>
    <t>gamma=</t>
  </si>
  <si>
    <t>Constructed Real Investment</t>
  </si>
  <si>
    <t>Capital Stock #1</t>
  </si>
  <si>
    <t>delta*K/Y</t>
  </si>
  <si>
    <t>delta*K/Y(data)=</t>
  </si>
  <si>
    <t>K/Y</t>
  </si>
  <si>
    <t>K</t>
  </si>
  <si>
    <t>Capital Stock #2</t>
  </si>
  <si>
    <t>Capital Stock #2/Captial Stock #1</t>
  </si>
  <si>
    <t>Consumption</t>
  </si>
  <si>
    <t>Capital</t>
  </si>
  <si>
    <t>GDP</t>
  </si>
  <si>
    <t>Investment</t>
  </si>
  <si>
    <t>Hours Worked</t>
  </si>
  <si>
    <t>Potential Hours</t>
  </si>
  <si>
    <t>Leisure Hours</t>
  </si>
  <si>
    <t>B32</t>
  </si>
  <si>
    <t>Y</t>
  </si>
  <si>
    <t>Y/N</t>
  </si>
  <si>
    <t>A*(1/(1-alpha)</t>
  </si>
  <si>
    <t>(K/Y)^(alpha/(1-alpha))</t>
  </si>
  <si>
    <t>L/N</t>
  </si>
  <si>
    <t>Yield on Corporate Bonds (Aaa)</t>
  </si>
  <si>
    <t>r</t>
  </si>
  <si>
    <t>Economic Report of the President, 2011</t>
  </si>
  <si>
    <t>GDP Deflator</t>
  </si>
  <si>
    <t>delta*K/Y(constructed)=</t>
  </si>
  <si>
    <t>K1962/Y1962=</t>
  </si>
  <si>
    <t>average(K/Y1962-1972)=</t>
  </si>
  <si>
    <t>K1962=</t>
  </si>
  <si>
    <t>K1963/K1962=</t>
  </si>
  <si>
    <t>average(Kt+1/Kt1962-1972)=</t>
  </si>
  <si>
    <t>Real Return on Bonds</t>
  </si>
  <si>
    <t>w</t>
  </si>
  <si>
    <t>r-delta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</si>
</sst>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  <numFmt numFmtId="167" formatCode="#,##0.0000"/>
    <numFmt numFmtId="168" formatCode="0.0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NumberFormat="1" applyAlignment="1">
      <alignment/>
    </xf>
    <xf numFmtId="4" fontId="0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Real Capital Stock in the United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025"/>
          <c:w val="0.9365"/>
          <c:h val="0.847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data'!$A$4:$A$51</c:f>
              <c:numCache>
                <c:ptCount val="48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xVal>
          <c:yVal>
            <c:numRef>
              <c:f>'capital stock data'!$N$4:$N$51</c:f>
              <c:numCache>
                <c:ptCount val="48"/>
                <c:pt idx="0">
                  <c:v>7220.793180019136</c:v>
                </c:pt>
                <c:pt idx="1">
                  <c:v>7545.753372794912</c:v>
                </c:pt>
                <c:pt idx="2">
                  <c:v>7893.112456511913</c:v>
                </c:pt>
                <c:pt idx="3">
                  <c:v>8297.61015405447</c:v>
                </c:pt>
                <c:pt idx="4">
                  <c:v>8746.40117328623</c:v>
                </c:pt>
                <c:pt idx="5">
                  <c:v>9151.310225148747</c:v>
                </c:pt>
                <c:pt idx="6">
                  <c:v>9564.212581460533</c:v>
                </c:pt>
                <c:pt idx="7">
                  <c:v>9983.324216671042</c:v>
                </c:pt>
                <c:pt idx="8">
                  <c:v>10324.787535298925</c:v>
                </c:pt>
                <c:pt idx="9">
                  <c:v>10705.573016654329</c:v>
                </c:pt>
                <c:pt idx="10">
                  <c:v>11146.333391852406</c:v>
                </c:pt>
                <c:pt idx="11">
                  <c:v>11663.375959518828</c:v>
                </c:pt>
                <c:pt idx="12">
                  <c:v>12117.043391041378</c:v>
                </c:pt>
                <c:pt idx="13">
                  <c:v>12426.56964679947</c:v>
                </c:pt>
                <c:pt idx="14">
                  <c:v>12857.685254301015</c:v>
                </c:pt>
                <c:pt idx="15">
                  <c:v>13394.982052602176</c:v>
                </c:pt>
                <c:pt idx="16">
                  <c:v>14045.830217616814</c:v>
                </c:pt>
                <c:pt idx="17">
                  <c:v>14720.223592651118</c:v>
                </c:pt>
                <c:pt idx="18">
                  <c:v>15248.454967552063</c:v>
                </c:pt>
                <c:pt idx="19">
                  <c:v>15838.784855758084</c:v>
                </c:pt>
                <c:pt idx="20">
                  <c:v>16237.297081472008</c:v>
                </c:pt>
                <c:pt idx="21">
                  <c:v>16673.870081919147</c:v>
                </c:pt>
                <c:pt idx="22">
                  <c:v>17361.142246644984</c:v>
                </c:pt>
                <c:pt idx="23">
                  <c:v>18006.036951239937</c:v>
                </c:pt>
                <c:pt idx="24">
                  <c:v>18628.678248528635</c:v>
                </c:pt>
                <c:pt idx="25">
                  <c:v>19257.700237908197</c:v>
                </c:pt>
                <c:pt idx="26">
                  <c:v>19865.06408506976</c:v>
                </c:pt>
                <c:pt idx="27">
                  <c:v>20482.756001371064</c:v>
                </c:pt>
                <c:pt idx="28">
                  <c:v>21020.031313402673</c:v>
                </c:pt>
                <c:pt idx="29">
                  <c:v>21409.79232111046</c:v>
                </c:pt>
                <c:pt idx="30">
                  <c:v>21833.985021775683</c:v>
                </c:pt>
                <c:pt idx="31">
                  <c:v>22316.074209448867</c:v>
                </c:pt>
                <c:pt idx="32">
                  <c:v>22927.085869651357</c:v>
                </c:pt>
                <c:pt idx="33">
                  <c:v>23547.567656319126</c:v>
                </c:pt>
                <c:pt idx="34">
                  <c:v>24237.355731684052</c:v>
                </c:pt>
                <c:pt idx="35">
                  <c:v>25049.217132595877</c:v>
                </c:pt>
                <c:pt idx="36">
                  <c:v>25956.78129080167</c:v>
                </c:pt>
                <c:pt idx="37">
                  <c:v>26970.868451883875</c:v>
                </c:pt>
                <c:pt idx="38">
                  <c:v>28057.24180683506</c:v>
                </c:pt>
                <c:pt idx="39">
                  <c:v>28938.999472929198</c:v>
                </c:pt>
                <c:pt idx="40">
                  <c:v>29751.87949181763</c:v>
                </c:pt>
                <c:pt idx="41">
                  <c:v>30582.32635503092</c:v>
                </c:pt>
                <c:pt idx="42">
                  <c:v>31576.952261372197</c:v>
                </c:pt>
                <c:pt idx="43">
                  <c:v>32670.642846766685</c:v>
                </c:pt>
                <c:pt idx="44">
                  <c:v>33814.466532656115</c:v>
                </c:pt>
                <c:pt idx="45">
                  <c:v>34828.35103255382</c:v>
                </c:pt>
                <c:pt idx="46">
                  <c:v>35592.60307190772</c:v>
                </c:pt>
                <c:pt idx="47">
                  <c:v>35843.826573921375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data'!$A$4:$A$51</c:f>
              <c:numCache>
                <c:ptCount val="48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xVal>
          <c:yVal>
            <c:numRef>
              <c:f>'capital stock data'!$T$4:$T$51</c:f>
              <c:numCache>
                <c:ptCount val="48"/>
                <c:pt idx="0">
                  <c:v>7380.224799446577</c:v>
                </c:pt>
                <c:pt idx="1">
                  <c:v>7696.379644928751</c:v>
                </c:pt>
                <c:pt idx="2">
                  <c:v>8035.284387913563</c:v>
                </c:pt>
                <c:pt idx="3">
                  <c:v>8431.658149851693</c:v>
                </c:pt>
                <c:pt idx="4">
                  <c:v>8872.629505851717</c:v>
                </c:pt>
                <c:pt idx="5">
                  <c:v>9270.000657594463</c:v>
                </c:pt>
                <c:pt idx="6">
                  <c:v>9675.641904852791</c:v>
                </c:pt>
                <c:pt idx="7">
                  <c:v>10087.754784300882</c:v>
                </c:pt>
                <c:pt idx="8">
                  <c:v>10422.468271355361</c:v>
                </c:pt>
                <c:pt idx="9">
                  <c:v>10796.755721624306</c:v>
                </c:pt>
                <c:pt idx="10">
                  <c:v>11231.250740044115</c:v>
                </c:pt>
                <c:pt idx="11">
                  <c:v>11742.238532358315</c:v>
                </c:pt>
                <c:pt idx="12">
                  <c:v>12190.037661490544</c:v>
                </c:pt>
                <c:pt idx="13">
                  <c:v>12493.885216071978</c:v>
                </c:pt>
                <c:pt idx="14">
                  <c:v>12919.52980502586</c:v>
                </c:pt>
                <c:pt idx="15">
                  <c:v>13451.53082419248</c:v>
                </c:pt>
                <c:pt idx="16">
                  <c:v>14097.230403992065</c:v>
                </c:pt>
                <c:pt idx="17">
                  <c:v>14766.59427583464</c:v>
                </c:pt>
                <c:pt idx="18">
                  <c:v>15289.905259164625</c:v>
                </c:pt>
                <c:pt idx="19">
                  <c:v>15875.446090518173</c:v>
                </c:pt>
                <c:pt idx="20">
                  <c:v>16269.28284307748</c:v>
                </c:pt>
                <c:pt idx="21">
                  <c:v>16701.324503500688</c:v>
                </c:pt>
                <c:pt idx="22">
                  <c:v>17384.195605754416</c:v>
                </c:pt>
                <c:pt idx="23">
                  <c:v>18024.76656439917</c:v>
                </c:pt>
                <c:pt idx="24">
                  <c:v>18643.165739346998</c:v>
                </c:pt>
                <c:pt idx="25">
                  <c:v>19268.027573422158</c:v>
                </c:pt>
                <c:pt idx="26">
                  <c:v>19871.308206454596</c:v>
                </c:pt>
                <c:pt idx="27">
                  <c:v>20484.994300904305</c:v>
                </c:pt>
                <c:pt idx="28">
                  <c:v>21018.335633453462</c:v>
                </c:pt>
                <c:pt idx="29">
                  <c:v>21404.246178649235</c:v>
                </c:pt>
                <c:pt idx="30">
                  <c:v>21824.69560655409</c:v>
                </c:pt>
                <c:pt idx="31">
                  <c:v>22303.13726166678</c:v>
                </c:pt>
                <c:pt idx="32">
                  <c:v>22910.581828552862</c:v>
                </c:pt>
                <c:pt idx="33">
                  <c:v>23527.549097185012</c:v>
                </c:pt>
                <c:pt idx="34">
                  <c:v>24213.871000782958</c:v>
                </c:pt>
                <c:pt idx="35">
                  <c:v>25022.29935839686</c:v>
                </c:pt>
                <c:pt idx="36">
                  <c:v>25926.43923064211</c:v>
                </c:pt>
                <c:pt idx="37">
                  <c:v>26937.092561676196</c:v>
                </c:pt>
                <c:pt idx="38">
                  <c:v>28020.003074007924</c:v>
                </c:pt>
                <c:pt idx="39">
                  <c:v>28898.256727491596</c:v>
                </c:pt>
                <c:pt idx="40">
                  <c:v>29707.631742487716</c:v>
                </c:pt>
                <c:pt idx="41">
                  <c:v>30534.585533759695</c:v>
                </c:pt>
                <c:pt idx="42">
                  <c:v>31525.7264579714</c:v>
                </c:pt>
                <c:pt idx="43">
                  <c:v>32615.909078995683</c:v>
                </c:pt>
                <c:pt idx="44">
                  <c:v>33756.18437254579</c:v>
                </c:pt>
                <c:pt idx="45">
                  <c:v>34766.47257011211</c:v>
                </c:pt>
                <c:pt idx="46">
                  <c:v>35527.106930038826</c:v>
                </c:pt>
                <c:pt idx="47">
                  <c:v>35774.73904469367</c:v>
                </c:pt>
              </c:numCache>
            </c:numRef>
          </c:yVal>
          <c:smooth val="0"/>
        </c:ser>
        <c:axId val="35194305"/>
        <c:axId val="54872782"/>
      </c:scatterChart>
      <c:valAx>
        <c:axId val="35194305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4872782"/>
        <c:crosses val="autoZero"/>
        <c:crossBetween val="midCat"/>
        <c:dispUnits/>
      </c:valAx>
      <c:valAx>
        <c:axId val="54872782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billion 2005 U.S.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51943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Parameter estimates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alpha!$A$2:$A$50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alpha!$I$2:$I$50</c:f>
              <c:numCache>
                <c:ptCount val="49"/>
                <c:pt idx="0">
                  <c:v>0.3217914161310389</c:v>
                </c:pt>
                <c:pt idx="1">
                  <c:v>0.3232699470692021</c:v>
                </c:pt>
                <c:pt idx="2">
                  <c:v>0.3255094614264922</c:v>
                </c:pt>
                <c:pt idx="3">
                  <c:v>0.33138075313807536</c:v>
                </c:pt>
                <c:pt idx="4">
                  <c:v>0.32944562253862464</c:v>
                </c:pt>
                <c:pt idx="5">
                  <c:v>0.3198282032927702</c:v>
                </c:pt>
                <c:pt idx="6">
                  <c:v>0.31320408697930313</c:v>
                </c:pt>
                <c:pt idx="7">
                  <c:v>0.30199395770392745</c:v>
                </c:pt>
                <c:pt idx="8">
                  <c:v>0.29317453046266595</c:v>
                </c:pt>
                <c:pt idx="9">
                  <c:v>0.3037091831343126</c:v>
                </c:pt>
                <c:pt idx="10">
                  <c:v>0.30319046703824704</c:v>
                </c:pt>
                <c:pt idx="11">
                  <c:v>0.29869456211636547</c:v>
                </c:pt>
                <c:pt idx="12">
                  <c:v>0.29595064852894637</c:v>
                </c:pt>
                <c:pt idx="13">
                  <c:v>0.31586534996035476</c:v>
                </c:pt>
                <c:pt idx="14">
                  <c:v>0.31706530849074843</c:v>
                </c:pt>
                <c:pt idx="15">
                  <c:v>0.3182211954952353</c:v>
                </c:pt>
                <c:pt idx="16">
                  <c:v>0.3201140355342871</c:v>
                </c:pt>
                <c:pt idx="17">
                  <c:v>0.32188277890925554</c:v>
                </c:pt>
                <c:pt idx="18">
                  <c:v>0.32032506909780956</c:v>
                </c:pt>
                <c:pt idx="19">
                  <c:v>0.33126309213185856</c:v>
                </c:pt>
                <c:pt idx="20">
                  <c:v>0.3270464504820332</c:v>
                </c:pt>
                <c:pt idx="21">
                  <c:v>0.3437892904348948</c:v>
                </c:pt>
                <c:pt idx="22">
                  <c:v>0.3451926161383453</c:v>
                </c:pt>
                <c:pt idx="23">
                  <c:v>0.3454826715879177</c:v>
                </c:pt>
                <c:pt idx="24">
                  <c:v>0.34401128494485766</c:v>
                </c:pt>
                <c:pt idx="25">
                  <c:v>0.33682424242424247</c:v>
                </c:pt>
                <c:pt idx="26">
                  <c:v>0.331719676062073</c:v>
                </c:pt>
                <c:pt idx="27">
                  <c:v>0.342025635637739</c:v>
                </c:pt>
                <c:pt idx="28">
                  <c:v>0.3396791995870885</c:v>
                </c:pt>
                <c:pt idx="29">
                  <c:v>0.33817754850631343</c:v>
                </c:pt>
                <c:pt idx="30">
                  <c:v>0.33662154509417086</c:v>
                </c:pt>
                <c:pt idx="31">
                  <c:v>0.3397955280453453</c:v>
                </c:pt>
                <c:pt idx="32">
                  <c:v>0.34315142753885075</c:v>
                </c:pt>
                <c:pt idx="33">
                  <c:v>0.34199134199134207</c:v>
                </c:pt>
                <c:pt idx="34">
                  <c:v>0.3454659273832946</c:v>
                </c:pt>
                <c:pt idx="35">
                  <c:v>0.34530758868432865</c:v>
                </c:pt>
                <c:pt idx="36">
                  <c:v>0.3304988737688094</c:v>
                </c:pt>
                <c:pt idx="37">
                  <c:v>0.3289422558690448</c:v>
                </c:pt>
                <c:pt idx="38">
                  <c:v>0.3166493531022758</c:v>
                </c:pt>
                <c:pt idx="39">
                  <c:v>0.3163779797633339</c:v>
                </c:pt>
                <c:pt idx="40">
                  <c:v>0.32332292427967135</c:v>
                </c:pt>
                <c:pt idx="41">
                  <c:v>0.3248640758213629</c:v>
                </c:pt>
                <c:pt idx="42">
                  <c:v>0.3317959468902866</c:v>
                </c:pt>
                <c:pt idx="43">
                  <c:v>0.33967642742983184</c:v>
                </c:pt>
                <c:pt idx="44">
                  <c:v>0.34009973081505673</c:v>
                </c:pt>
                <c:pt idx="45">
                  <c:v>0.34527619428609524</c:v>
                </c:pt>
                <c:pt idx="46">
                  <c:v>0.34330498256590736</c:v>
                </c:pt>
                <c:pt idx="47">
                  <c:v>0.3566752040320521</c:v>
                </c:pt>
                <c:pt idx="48">
                  <c:v>0.36604096916998563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beta'!$A$3:$A$50</c:f>
              <c:numCache>
                <c:ptCount val="48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xVal>
          <c:yVal>
            <c:numRef>
              <c:f>'gamma, beta'!$K$3:$K$50</c:f>
              <c:numCache>
                <c:ptCount val="48"/>
                <c:pt idx="1">
                  <c:v>0.27170427554100435</c:v>
                </c:pt>
                <c:pt idx="2">
                  <c:v>0.2728742675448219</c:v>
                </c:pt>
                <c:pt idx="3">
                  <c:v>0.2737790859191638</c:v>
                </c:pt>
                <c:pt idx="4">
                  <c:v>0.27334855972403993</c:v>
                </c:pt>
                <c:pt idx="5">
                  <c:v>0.27373324192174997</c:v>
                </c:pt>
                <c:pt idx="6">
                  <c:v>0.2748081441336242</c:v>
                </c:pt>
                <c:pt idx="7">
                  <c:v>0.2726721384863788</c:v>
                </c:pt>
                <c:pt idx="8">
                  <c:v>0.26718894401534754</c:v>
                </c:pt>
                <c:pt idx="9">
                  <c:v>0.2703779367677398</c:v>
                </c:pt>
                <c:pt idx="10">
                  <c:v>0.2724804643357771</c:v>
                </c:pt>
                <c:pt idx="11">
                  <c:v>0.2711860176354103</c:v>
                </c:pt>
                <c:pt idx="12">
                  <c:v>0.2670722329541191</c:v>
                </c:pt>
                <c:pt idx="13">
                  <c:v>0.2675950086670836</c:v>
                </c:pt>
                <c:pt idx="14">
                  <c:v>0.2672421893900124</c:v>
                </c:pt>
                <c:pt idx="15">
                  <c:v>0.26980045950289505</c:v>
                </c:pt>
                <c:pt idx="16">
                  <c:v>0.2708065841771539</c:v>
                </c:pt>
                <c:pt idx="17">
                  <c:v>0.2695965389717998</c:v>
                </c:pt>
                <c:pt idx="18">
                  <c:v>0.2666434501074592</c:v>
                </c:pt>
                <c:pt idx="19">
                  <c:v>0.26374449868653</c:v>
                </c:pt>
                <c:pt idx="20">
                  <c:v>0.2658068507638147</c:v>
                </c:pt>
                <c:pt idx="21">
                  <c:v>0.2682690917666845</c:v>
                </c:pt>
                <c:pt idx="22">
                  <c:v>0.27221314893111703</c:v>
                </c:pt>
                <c:pt idx="23">
                  <c:v>0.2755783299638389</c:v>
                </c:pt>
                <c:pt idx="24">
                  <c:v>0.2802157395823709</c:v>
                </c:pt>
                <c:pt idx="25">
                  <c:v>0.28498765538802473</c:v>
                </c:pt>
                <c:pt idx="26">
                  <c:v>0.28843764339196337</c:v>
                </c:pt>
                <c:pt idx="27">
                  <c:v>0.2906885770180416</c:v>
                </c:pt>
                <c:pt idx="28">
                  <c:v>0.28739714663798094</c:v>
                </c:pt>
                <c:pt idx="29">
                  <c:v>0.2869326918019356</c:v>
                </c:pt>
                <c:pt idx="30">
                  <c:v>0.28760422468755437</c:v>
                </c:pt>
                <c:pt idx="31">
                  <c:v>0.289811843975227</c:v>
                </c:pt>
                <c:pt idx="32">
                  <c:v>0.28912922140525366</c:v>
                </c:pt>
                <c:pt idx="33">
                  <c:v>0.2884711676662734</c:v>
                </c:pt>
                <c:pt idx="34">
                  <c:v>0.29031514378843865</c:v>
                </c:pt>
                <c:pt idx="35">
                  <c:v>0.2891012524924212</c:v>
                </c:pt>
                <c:pt idx="36">
                  <c:v>0.28657476212889055</c:v>
                </c:pt>
                <c:pt idx="37">
                  <c:v>0.2893220250773474</c:v>
                </c:pt>
                <c:pt idx="38">
                  <c:v>0.28745687095083133</c:v>
                </c:pt>
                <c:pt idx="39">
                  <c:v>0.2838217656545041</c:v>
                </c:pt>
                <c:pt idx="40">
                  <c:v>0.2815842700451155</c:v>
                </c:pt>
                <c:pt idx="41">
                  <c:v>0.27901812021442923</c:v>
                </c:pt>
                <c:pt idx="42">
                  <c:v>0.2800984501271878</c:v>
                </c:pt>
                <c:pt idx="43">
                  <c:v>0.28215516999476264</c:v>
                </c:pt>
                <c:pt idx="44">
                  <c:v>0.28472439954705786</c:v>
                </c:pt>
                <c:pt idx="45">
                  <c:v>0.28265974363768803</c:v>
                </c:pt>
                <c:pt idx="46">
                  <c:v>0.2741948881592354</c:v>
                </c:pt>
                <c:pt idx="47">
                  <c:v>0.27136376874487517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beta'!$A$3:$A$50</c:f>
              <c:numCache>
                <c:ptCount val="48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xVal>
          <c:yVal>
            <c:numRef>
              <c:f>'gamma, beta'!$O$3:$O$50</c:f>
              <c:numCache>
                <c:ptCount val="48"/>
                <c:pt idx="0">
                  <c:v>0.9503370927425892</c:v>
                </c:pt>
                <c:pt idx="1">
                  <c:v>0.9608519369822707</c:v>
                </c:pt>
                <c:pt idx="2">
                  <c:v>0.9545143361557086</c:v>
                </c:pt>
                <c:pt idx="3">
                  <c:v>0.959116876124255</c:v>
                </c:pt>
                <c:pt idx="4">
                  <c:v>0.9439502378839348</c:v>
                </c:pt>
                <c:pt idx="5">
                  <c:v>0.9550186953122424</c:v>
                </c:pt>
                <c:pt idx="6">
                  <c:v>0.9375223248998469</c:v>
                </c:pt>
                <c:pt idx="7">
                  <c:v>0.9318175879983528</c:v>
                </c:pt>
                <c:pt idx="8">
                  <c:v>0.9373405616374249</c:v>
                </c:pt>
                <c:pt idx="9">
                  <c:v>0.9524804626211745</c:v>
                </c:pt>
                <c:pt idx="10">
                  <c:v>0.9526676775077745</c:v>
                </c:pt>
                <c:pt idx="11">
                  <c:v>0.9192063521110193</c:v>
                </c:pt>
                <c:pt idx="12">
                  <c:v>0.9475611196600954</c:v>
                </c:pt>
                <c:pt idx="13">
                  <c:v>0.9466783200654857</c:v>
                </c:pt>
                <c:pt idx="14">
                  <c:v>0.9410405246035792</c:v>
                </c:pt>
                <c:pt idx="15">
                  <c:v>0.9498599458270728</c:v>
                </c:pt>
                <c:pt idx="16">
                  <c:v>0.9427213221067131</c:v>
                </c:pt>
                <c:pt idx="17">
                  <c:v>0.9427359284338187</c:v>
                </c:pt>
                <c:pt idx="18">
                  <c:v>0.9360174902859778</c:v>
                </c:pt>
                <c:pt idx="19">
                  <c:v>0.9394728756239725</c:v>
                </c:pt>
                <c:pt idx="20">
                  <c:v>0.9687849737439118</c:v>
                </c:pt>
                <c:pt idx="21">
                  <c:v>0.9549511336504166</c:v>
                </c:pt>
                <c:pt idx="22">
                  <c:v>0.9742271651350977</c:v>
                </c:pt>
                <c:pt idx="23">
                  <c:v>0.9627411608930756</c:v>
                </c:pt>
                <c:pt idx="24">
                  <c:v>0.9551860448643065</c:v>
                </c:pt>
                <c:pt idx="25">
                  <c:v>0.9694569589774426</c:v>
                </c:pt>
                <c:pt idx="26">
                  <c:v>0.9577611989861027</c:v>
                </c:pt>
                <c:pt idx="27">
                  <c:v>0.9529301259899575</c:v>
                </c:pt>
                <c:pt idx="28">
                  <c:v>0.9416174547159922</c:v>
                </c:pt>
                <c:pt idx="29">
                  <c:v>0.9558484699110252</c:v>
                </c:pt>
                <c:pt idx="30">
                  <c:v>0.9457319325142581</c:v>
                </c:pt>
                <c:pt idx="31">
                  <c:v>0.9481000038077814</c:v>
                </c:pt>
                <c:pt idx="32">
                  <c:v>0.9462644505498803</c:v>
                </c:pt>
                <c:pt idx="33">
                  <c:v>0.9516114268682426</c:v>
                </c:pt>
                <c:pt idx="34">
                  <c:v>0.9518606658946077</c:v>
                </c:pt>
                <c:pt idx="35">
                  <c:v>0.9530699119885058</c:v>
                </c:pt>
                <c:pt idx="36">
                  <c:v>0.956255990208242</c:v>
                </c:pt>
                <c:pt idx="37">
                  <c:v>0.9521792302601733</c:v>
                </c:pt>
                <c:pt idx="38">
                  <c:v>0.9489548589896832</c:v>
                </c:pt>
                <c:pt idx="39">
                  <c:v>0.9454078449580455</c:v>
                </c:pt>
                <c:pt idx="40">
                  <c:v>0.9450463810701634</c:v>
                </c:pt>
                <c:pt idx="41">
                  <c:v>0.9424776393276285</c:v>
                </c:pt>
                <c:pt idx="42">
                  <c:v>0.9430647575438289</c:v>
                </c:pt>
                <c:pt idx="43">
                  <c:v>0.9441397088240931</c:v>
                </c:pt>
                <c:pt idx="44">
                  <c:v>0.9536549644582624</c:v>
                </c:pt>
                <c:pt idx="45">
                  <c:v>0.9449778109612962</c:v>
                </c:pt>
                <c:pt idx="46">
                  <c:v>0.9435609863462421</c:v>
                </c:pt>
                <c:pt idx="47">
                  <c:v>0.9445507942420976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beta'!$A$3:$A$50</c:f>
              <c:numCache>
                <c:ptCount val="48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xVal>
          <c:yVal>
            <c:numRef>
              <c:f>'gamma, beta'!$R$3:$R$50</c:f>
              <c:numCache>
                <c:ptCount val="48"/>
                <c:pt idx="1">
                  <c:v>0.2751164438686225</c:v>
                </c:pt>
                <c:pt idx="2">
                  <c:v>0.2751164438686225</c:v>
                </c:pt>
                <c:pt idx="3">
                  <c:v>0.2751164438686225</c:v>
                </c:pt>
                <c:pt idx="4">
                  <c:v>0.2751164438686225</c:v>
                </c:pt>
                <c:pt idx="5">
                  <c:v>0.2751164438686225</c:v>
                </c:pt>
                <c:pt idx="6">
                  <c:v>0.2751164438686225</c:v>
                </c:pt>
                <c:pt idx="7">
                  <c:v>0.2751164438686225</c:v>
                </c:pt>
                <c:pt idx="8">
                  <c:v>0.2751164438686225</c:v>
                </c:pt>
                <c:pt idx="9">
                  <c:v>0.2751164438686225</c:v>
                </c:pt>
                <c:pt idx="10">
                  <c:v>0.2751164438686225</c:v>
                </c:pt>
                <c:pt idx="11">
                  <c:v>0.2751164438686225</c:v>
                </c:pt>
                <c:pt idx="12">
                  <c:v>0.2751164438686225</c:v>
                </c:pt>
                <c:pt idx="13">
                  <c:v>0.2751164438686225</c:v>
                </c:pt>
                <c:pt idx="14">
                  <c:v>0.2751164438686225</c:v>
                </c:pt>
                <c:pt idx="15">
                  <c:v>0.2751164438686225</c:v>
                </c:pt>
                <c:pt idx="16">
                  <c:v>0.2751164438686225</c:v>
                </c:pt>
                <c:pt idx="17">
                  <c:v>0.2751164438686225</c:v>
                </c:pt>
                <c:pt idx="18">
                  <c:v>0.2751164438686225</c:v>
                </c:pt>
                <c:pt idx="19">
                  <c:v>0.2751164438686225</c:v>
                </c:pt>
                <c:pt idx="20">
                  <c:v>0.2751164438686225</c:v>
                </c:pt>
                <c:pt idx="21">
                  <c:v>0.2751164438686225</c:v>
                </c:pt>
                <c:pt idx="22">
                  <c:v>0.2751164438686225</c:v>
                </c:pt>
                <c:pt idx="23">
                  <c:v>0.2751164438686225</c:v>
                </c:pt>
                <c:pt idx="24">
                  <c:v>0.2751164438686225</c:v>
                </c:pt>
                <c:pt idx="25">
                  <c:v>0.2751164438686225</c:v>
                </c:pt>
                <c:pt idx="26">
                  <c:v>0.2751164438686225</c:v>
                </c:pt>
                <c:pt idx="27">
                  <c:v>0.2751164438686225</c:v>
                </c:pt>
                <c:pt idx="28">
                  <c:v>0.2751164438686225</c:v>
                </c:pt>
                <c:pt idx="29">
                  <c:v>0.2751164438686225</c:v>
                </c:pt>
                <c:pt idx="30">
                  <c:v>0.2751164438686225</c:v>
                </c:pt>
                <c:pt idx="31">
                  <c:v>0.2751164438686225</c:v>
                </c:pt>
                <c:pt idx="32">
                  <c:v>0.2751164438686225</c:v>
                </c:pt>
                <c:pt idx="33">
                  <c:v>0.2751164438686225</c:v>
                </c:pt>
                <c:pt idx="34">
                  <c:v>0.2751164438686225</c:v>
                </c:pt>
                <c:pt idx="35">
                  <c:v>0.2751164438686225</c:v>
                </c:pt>
                <c:pt idx="36">
                  <c:v>0.2751164438686225</c:v>
                </c:pt>
                <c:pt idx="37">
                  <c:v>0.2751164438686225</c:v>
                </c:pt>
                <c:pt idx="38">
                  <c:v>0.2751164438686225</c:v>
                </c:pt>
                <c:pt idx="39">
                  <c:v>0.2751164438686225</c:v>
                </c:pt>
                <c:pt idx="40">
                  <c:v>0.2751164438686225</c:v>
                </c:pt>
                <c:pt idx="41">
                  <c:v>0.2751164438686225</c:v>
                </c:pt>
                <c:pt idx="42">
                  <c:v>0.2751164438686225</c:v>
                </c:pt>
                <c:pt idx="43">
                  <c:v>0.2751164438686225</c:v>
                </c:pt>
                <c:pt idx="44">
                  <c:v>0.2751164438686225</c:v>
                </c:pt>
                <c:pt idx="45">
                  <c:v>0.2751164438686225</c:v>
                </c:pt>
                <c:pt idx="46">
                  <c:v>0.2751164438686225</c:v>
                </c:pt>
                <c:pt idx="47">
                  <c:v>0.2751164438686225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beta'!$A$3:$A$50</c:f>
              <c:numCache>
                <c:ptCount val="48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xVal>
          <c:yVal>
            <c:numRef>
              <c:f>'gamma, beta'!$S$3:$S$50</c:f>
              <c:numCache>
                <c:ptCount val="48"/>
                <c:pt idx="0">
                  <c:v>0.9490692857138264</c:v>
                </c:pt>
                <c:pt idx="1">
                  <c:v>0.9490692857138264</c:v>
                </c:pt>
                <c:pt idx="2">
                  <c:v>0.9490692857138264</c:v>
                </c:pt>
                <c:pt idx="3">
                  <c:v>0.9490692857138264</c:v>
                </c:pt>
                <c:pt idx="4">
                  <c:v>0.9490692857138264</c:v>
                </c:pt>
                <c:pt idx="5">
                  <c:v>0.9490692857138264</c:v>
                </c:pt>
                <c:pt idx="6">
                  <c:v>0.9490692857138264</c:v>
                </c:pt>
                <c:pt idx="7">
                  <c:v>0.9490692857138264</c:v>
                </c:pt>
                <c:pt idx="8">
                  <c:v>0.9490692857138264</c:v>
                </c:pt>
                <c:pt idx="9">
                  <c:v>0.9490692857138264</c:v>
                </c:pt>
                <c:pt idx="10">
                  <c:v>0.9490692857138264</c:v>
                </c:pt>
                <c:pt idx="11">
                  <c:v>0.9490692857138264</c:v>
                </c:pt>
                <c:pt idx="12">
                  <c:v>0.9490692857138264</c:v>
                </c:pt>
                <c:pt idx="13">
                  <c:v>0.9490692857138264</c:v>
                </c:pt>
                <c:pt idx="14">
                  <c:v>0.9490692857138264</c:v>
                </c:pt>
                <c:pt idx="15">
                  <c:v>0.9490692857138264</c:v>
                </c:pt>
                <c:pt idx="16">
                  <c:v>0.9490692857138264</c:v>
                </c:pt>
                <c:pt idx="17">
                  <c:v>0.9490692857138264</c:v>
                </c:pt>
                <c:pt idx="18">
                  <c:v>0.9490692857138264</c:v>
                </c:pt>
                <c:pt idx="19">
                  <c:v>0.9490692857138264</c:v>
                </c:pt>
                <c:pt idx="20">
                  <c:v>0.9490692857138264</c:v>
                </c:pt>
                <c:pt idx="21">
                  <c:v>0.9490692857138264</c:v>
                </c:pt>
                <c:pt idx="22">
                  <c:v>0.9490692857138264</c:v>
                </c:pt>
                <c:pt idx="23">
                  <c:v>0.9490692857138264</c:v>
                </c:pt>
                <c:pt idx="24">
                  <c:v>0.9490692857138264</c:v>
                </c:pt>
                <c:pt idx="25">
                  <c:v>0.9490692857138264</c:v>
                </c:pt>
                <c:pt idx="26">
                  <c:v>0.9490692857138264</c:v>
                </c:pt>
                <c:pt idx="27">
                  <c:v>0.9490692857138264</c:v>
                </c:pt>
                <c:pt idx="28">
                  <c:v>0.9490692857138264</c:v>
                </c:pt>
                <c:pt idx="29">
                  <c:v>0.9490692857138264</c:v>
                </c:pt>
                <c:pt idx="30">
                  <c:v>0.9490692857138264</c:v>
                </c:pt>
                <c:pt idx="31">
                  <c:v>0.9490692857138264</c:v>
                </c:pt>
                <c:pt idx="32">
                  <c:v>0.9490692857138264</c:v>
                </c:pt>
                <c:pt idx="33">
                  <c:v>0.9490692857138264</c:v>
                </c:pt>
                <c:pt idx="34">
                  <c:v>0.9490692857138264</c:v>
                </c:pt>
                <c:pt idx="35">
                  <c:v>0.9490692857138264</c:v>
                </c:pt>
                <c:pt idx="36">
                  <c:v>0.9490692857138264</c:v>
                </c:pt>
                <c:pt idx="37">
                  <c:v>0.9490692857138264</c:v>
                </c:pt>
                <c:pt idx="38">
                  <c:v>0.9490692857138264</c:v>
                </c:pt>
                <c:pt idx="39">
                  <c:v>0.9490692857138264</c:v>
                </c:pt>
                <c:pt idx="40">
                  <c:v>0.9490692857138264</c:v>
                </c:pt>
                <c:pt idx="41">
                  <c:v>0.9490692857138264</c:v>
                </c:pt>
                <c:pt idx="42">
                  <c:v>0.9490692857138264</c:v>
                </c:pt>
                <c:pt idx="43">
                  <c:v>0.9490692857138264</c:v>
                </c:pt>
                <c:pt idx="44">
                  <c:v>0.9490692857138264</c:v>
                </c:pt>
                <c:pt idx="45">
                  <c:v>0.9490692857138264</c:v>
                </c:pt>
                <c:pt idx="46">
                  <c:v>0.9490692857138264</c:v>
                </c:pt>
                <c:pt idx="47">
                  <c:v>0.9490692857138264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beta'!$A$2:$A$50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'gamma, beta'!$T$2:$T$50</c:f>
              <c:numCache>
                <c:ptCount val="49"/>
                <c:pt idx="0">
                  <c:v>0.3288915624799198</c:v>
                </c:pt>
                <c:pt idx="1">
                  <c:v>0.3288915624799198</c:v>
                </c:pt>
                <c:pt idx="2">
                  <c:v>0.3288915624799198</c:v>
                </c:pt>
                <c:pt idx="3">
                  <c:v>0.3288915624799198</c:v>
                </c:pt>
                <c:pt idx="4">
                  <c:v>0.3288915624799198</c:v>
                </c:pt>
                <c:pt idx="5">
                  <c:v>0.3288915624799198</c:v>
                </c:pt>
                <c:pt idx="6">
                  <c:v>0.3288915624799198</c:v>
                </c:pt>
                <c:pt idx="7">
                  <c:v>0.3288915624799198</c:v>
                </c:pt>
                <c:pt idx="8">
                  <c:v>0.3288915624799198</c:v>
                </c:pt>
                <c:pt idx="9">
                  <c:v>0.3288915624799198</c:v>
                </c:pt>
                <c:pt idx="10">
                  <c:v>0.3288915624799198</c:v>
                </c:pt>
                <c:pt idx="11">
                  <c:v>0.3288915624799198</c:v>
                </c:pt>
                <c:pt idx="12">
                  <c:v>0.3288915624799198</c:v>
                </c:pt>
                <c:pt idx="13">
                  <c:v>0.3288915624799198</c:v>
                </c:pt>
                <c:pt idx="14">
                  <c:v>0.3288915624799198</c:v>
                </c:pt>
                <c:pt idx="15">
                  <c:v>0.3288915624799198</c:v>
                </c:pt>
                <c:pt idx="16">
                  <c:v>0.3288915624799198</c:v>
                </c:pt>
                <c:pt idx="17">
                  <c:v>0.3288915624799198</c:v>
                </c:pt>
                <c:pt idx="18">
                  <c:v>0.3288915624799198</c:v>
                </c:pt>
                <c:pt idx="19">
                  <c:v>0.3288915624799198</c:v>
                </c:pt>
                <c:pt idx="20">
                  <c:v>0.3288915624799198</c:v>
                </c:pt>
                <c:pt idx="21">
                  <c:v>0.3288915624799198</c:v>
                </c:pt>
                <c:pt idx="22">
                  <c:v>0.3288915624799198</c:v>
                </c:pt>
                <c:pt idx="23">
                  <c:v>0.3288915624799198</c:v>
                </c:pt>
                <c:pt idx="24">
                  <c:v>0.3288915624799198</c:v>
                </c:pt>
                <c:pt idx="25">
                  <c:v>0.3288915624799198</c:v>
                </c:pt>
                <c:pt idx="26">
                  <c:v>0.3288915624799198</c:v>
                </c:pt>
                <c:pt idx="27">
                  <c:v>0.3288915624799198</c:v>
                </c:pt>
                <c:pt idx="28">
                  <c:v>0.3288915624799198</c:v>
                </c:pt>
                <c:pt idx="29">
                  <c:v>0.3288915624799198</c:v>
                </c:pt>
                <c:pt idx="30">
                  <c:v>0.3288915624799198</c:v>
                </c:pt>
                <c:pt idx="31">
                  <c:v>0.3288915624799198</c:v>
                </c:pt>
                <c:pt idx="32">
                  <c:v>0.3288915624799198</c:v>
                </c:pt>
                <c:pt idx="33">
                  <c:v>0.3288915624799198</c:v>
                </c:pt>
                <c:pt idx="34">
                  <c:v>0.3288915624799198</c:v>
                </c:pt>
                <c:pt idx="35">
                  <c:v>0.3288915624799198</c:v>
                </c:pt>
                <c:pt idx="36">
                  <c:v>0.3288915624799198</c:v>
                </c:pt>
                <c:pt idx="37">
                  <c:v>0.3288915624799198</c:v>
                </c:pt>
                <c:pt idx="38">
                  <c:v>0.3288915624799198</c:v>
                </c:pt>
                <c:pt idx="39">
                  <c:v>0.3288915624799198</c:v>
                </c:pt>
                <c:pt idx="40">
                  <c:v>0.3288915624799198</c:v>
                </c:pt>
                <c:pt idx="41">
                  <c:v>0.3288915624799198</c:v>
                </c:pt>
                <c:pt idx="42">
                  <c:v>0.3288915624799198</c:v>
                </c:pt>
                <c:pt idx="43">
                  <c:v>0.3288915624799198</c:v>
                </c:pt>
                <c:pt idx="44">
                  <c:v>0.3288915624799198</c:v>
                </c:pt>
                <c:pt idx="45">
                  <c:v>0.3288915624799198</c:v>
                </c:pt>
                <c:pt idx="46">
                  <c:v>0.3288915624799198</c:v>
                </c:pt>
                <c:pt idx="47">
                  <c:v>0.3288915624799198</c:v>
                </c:pt>
                <c:pt idx="48">
                  <c:v>0.3288915624799198</c:v>
                </c:pt>
              </c:numCache>
            </c:numRef>
          </c:yVal>
          <c:smooth val="0"/>
        </c:ser>
        <c:axId val="42257527"/>
        <c:axId val="12476940"/>
      </c:scatterChart>
      <c:valAx>
        <c:axId val="42257527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2476940"/>
        <c:crosses val="autoZero"/>
        <c:crossBetween val="midCat"/>
        <c:dispUnits/>
      </c:valAx>
      <c:valAx>
        <c:axId val="12476940"/>
        <c:scaling>
          <c:orientation val="minMax"/>
          <c:max val="1"/>
          <c:min val="0.2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2257527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Growth Accounting for the United States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accounting'!$A$3:$A$50</c:f>
              <c:numCache>
                <c:ptCount val="4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'growth accounting'!$I$3:$I$50</c:f>
              <c:numCache>
                <c:ptCount val="48"/>
                <c:pt idx="0">
                  <c:v>99.99999999999999</c:v>
                </c:pt>
                <c:pt idx="1">
                  <c:v>102.37901367795665</c:v>
                </c:pt>
                <c:pt idx="2">
                  <c:v>106.54915651183114</c:v>
                </c:pt>
                <c:pt idx="3">
                  <c:v>111.59631599604482</c:v>
                </c:pt>
                <c:pt idx="4">
                  <c:v>116.99846085880698</c:v>
                </c:pt>
                <c:pt idx="5">
                  <c:v>117.9651078462067</c:v>
                </c:pt>
                <c:pt idx="6">
                  <c:v>121.62631434270408</c:v>
                </c:pt>
                <c:pt idx="7">
                  <c:v>123.3528744113784</c:v>
                </c:pt>
                <c:pt idx="8">
                  <c:v>121.39424088800857</c:v>
                </c:pt>
                <c:pt idx="9">
                  <c:v>123.16534776244418</c:v>
                </c:pt>
                <c:pt idx="10">
                  <c:v>127.36132048697546</c:v>
                </c:pt>
                <c:pt idx="11">
                  <c:v>132.27428188356708</c:v>
                </c:pt>
                <c:pt idx="12">
                  <c:v>129.1930532355684</c:v>
                </c:pt>
                <c:pt idx="13">
                  <c:v>126.68741386116899</c:v>
                </c:pt>
                <c:pt idx="14">
                  <c:v>131.153663484198</c:v>
                </c:pt>
                <c:pt idx="15">
                  <c:v>134.7785502948227</c:v>
                </c:pt>
                <c:pt idx="16">
                  <c:v>139.854363069857</c:v>
                </c:pt>
                <c:pt idx="17">
                  <c:v>141.83758288125628</c:v>
                </c:pt>
                <c:pt idx="18">
                  <c:v>139.11418887385793</c:v>
                </c:pt>
                <c:pt idx="19">
                  <c:v>140.74771164915305</c:v>
                </c:pt>
                <c:pt idx="20">
                  <c:v>136.47287141636463</c:v>
                </c:pt>
                <c:pt idx="21">
                  <c:v>141.2442916414704</c:v>
                </c:pt>
                <c:pt idx="22">
                  <c:v>149.9710597527999</c:v>
                </c:pt>
                <c:pt idx="23">
                  <c:v>154.72051781139794</c:v>
                </c:pt>
                <c:pt idx="24">
                  <c:v>158.52273470276742</c:v>
                </c:pt>
                <c:pt idx="25">
                  <c:v>162.02545069475357</c:v>
                </c:pt>
                <c:pt idx="26">
                  <c:v>167.2878974481401</c:v>
                </c:pt>
                <c:pt idx="27">
                  <c:v>172.10671138846547</c:v>
                </c:pt>
                <c:pt idx="28">
                  <c:v>174.01572071738784</c:v>
                </c:pt>
                <c:pt idx="29">
                  <c:v>171.7694451591369</c:v>
                </c:pt>
                <c:pt idx="30">
                  <c:v>175.74019035220036</c:v>
                </c:pt>
                <c:pt idx="31">
                  <c:v>178.72388795084336</c:v>
                </c:pt>
                <c:pt idx="32">
                  <c:v>183.8896469609921</c:v>
                </c:pt>
                <c:pt idx="33">
                  <c:v>186.28765263038304</c:v>
                </c:pt>
                <c:pt idx="34">
                  <c:v>190.69446502647307</c:v>
                </c:pt>
                <c:pt idx="35">
                  <c:v>196.35393712276095</c:v>
                </c:pt>
                <c:pt idx="36">
                  <c:v>201.94442341521795</c:v>
                </c:pt>
                <c:pt idx="37">
                  <c:v>208.6571923058158</c:v>
                </c:pt>
                <c:pt idx="38">
                  <c:v>214.51112863045748</c:v>
                </c:pt>
                <c:pt idx="39">
                  <c:v>214.0148553428273</c:v>
                </c:pt>
                <c:pt idx="40">
                  <c:v>215.17293535045337</c:v>
                </c:pt>
                <c:pt idx="41">
                  <c:v>218.03038979008264</c:v>
                </c:pt>
                <c:pt idx="42">
                  <c:v>223.3227416253595</c:v>
                </c:pt>
                <c:pt idx="43">
                  <c:v>227.57650693083718</c:v>
                </c:pt>
                <c:pt idx="44">
                  <c:v>230.9222618595374</c:v>
                </c:pt>
                <c:pt idx="45">
                  <c:v>232.8940356026632</c:v>
                </c:pt>
                <c:pt idx="46">
                  <c:v>230.97651455941102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accounting'!$A$3:$A$50</c:f>
              <c:numCache>
                <c:ptCount val="4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'growth accounting'!$J$3:$J$50</c:f>
              <c:numCache>
                <c:ptCount val="48"/>
                <c:pt idx="0">
                  <c:v>100</c:v>
                </c:pt>
                <c:pt idx="1">
                  <c:v>101.37930259446478</c:v>
                </c:pt>
                <c:pt idx="2">
                  <c:v>105.18379309713899</c:v>
                </c:pt>
                <c:pt idx="3">
                  <c:v>111.97387987804441</c:v>
                </c:pt>
                <c:pt idx="4">
                  <c:v>118.4896421457285</c:v>
                </c:pt>
                <c:pt idx="5">
                  <c:v>117.9125267464964</c:v>
                </c:pt>
                <c:pt idx="6">
                  <c:v>124.3244217335957</c:v>
                </c:pt>
                <c:pt idx="7">
                  <c:v>127.57403119443507</c:v>
                </c:pt>
                <c:pt idx="8">
                  <c:v>121.09349004704173</c:v>
                </c:pt>
                <c:pt idx="9">
                  <c:v>120.44465189751008</c:v>
                </c:pt>
                <c:pt idx="10">
                  <c:v>126.41738718727629</c:v>
                </c:pt>
                <c:pt idx="11">
                  <c:v>137.94437377195726</c:v>
                </c:pt>
                <c:pt idx="12">
                  <c:v>130.345531545557</c:v>
                </c:pt>
                <c:pt idx="13">
                  <c:v>123.93171409383082</c:v>
                </c:pt>
                <c:pt idx="14">
                  <c:v>126.14834504751317</c:v>
                </c:pt>
                <c:pt idx="15">
                  <c:v>128.8053850569249</c:v>
                </c:pt>
                <c:pt idx="16">
                  <c:v>137.36575216315273</c:v>
                </c:pt>
                <c:pt idx="17">
                  <c:v>139.80635010643155</c:v>
                </c:pt>
                <c:pt idx="18">
                  <c:v>139.85216544042243</c:v>
                </c:pt>
                <c:pt idx="19">
                  <c:v>140.74528905894346</c:v>
                </c:pt>
                <c:pt idx="20">
                  <c:v>128.82738847152336</c:v>
                </c:pt>
                <c:pt idx="21">
                  <c:v>132.95742031618576</c:v>
                </c:pt>
                <c:pt idx="22">
                  <c:v>142.41069608554076</c:v>
                </c:pt>
                <c:pt idx="23">
                  <c:v>145.01997603517665</c:v>
                </c:pt>
                <c:pt idx="24">
                  <c:v>147.2274104104098</c:v>
                </c:pt>
                <c:pt idx="25">
                  <c:v>149.32992371401292</c:v>
                </c:pt>
                <c:pt idx="26">
                  <c:v>155.19733596216398</c:v>
                </c:pt>
                <c:pt idx="27">
                  <c:v>163.89886179529498</c:v>
                </c:pt>
                <c:pt idx="28">
                  <c:v>165.41705633455211</c:v>
                </c:pt>
                <c:pt idx="29">
                  <c:v>160.39540275294485</c:v>
                </c:pt>
                <c:pt idx="30">
                  <c:v>162.0376547546604</c:v>
                </c:pt>
                <c:pt idx="31">
                  <c:v>165.24964845737355</c:v>
                </c:pt>
                <c:pt idx="32">
                  <c:v>170.6321323223002</c:v>
                </c:pt>
                <c:pt idx="33">
                  <c:v>169.74523267974132</c:v>
                </c:pt>
                <c:pt idx="34">
                  <c:v>173.8655312150011</c:v>
                </c:pt>
                <c:pt idx="35">
                  <c:v>180.60870495763191</c:v>
                </c:pt>
                <c:pt idx="36">
                  <c:v>184.1781666733874</c:v>
                </c:pt>
                <c:pt idx="37">
                  <c:v>195.44149160062</c:v>
                </c:pt>
                <c:pt idx="38">
                  <c:v>205.7690075756935</c:v>
                </c:pt>
                <c:pt idx="39">
                  <c:v>205.60819424264514</c:v>
                </c:pt>
                <c:pt idx="40">
                  <c:v>206.0908376702144</c:v>
                </c:pt>
                <c:pt idx="41">
                  <c:v>206.1662344582569</c:v>
                </c:pt>
                <c:pt idx="42">
                  <c:v>209.03603368908054</c:v>
                </c:pt>
                <c:pt idx="43">
                  <c:v>212.58062252722638</c:v>
                </c:pt>
                <c:pt idx="44">
                  <c:v>220.90597416101537</c:v>
                </c:pt>
                <c:pt idx="45">
                  <c:v>237.2928436664208</c:v>
                </c:pt>
                <c:pt idx="46">
                  <c:v>235.71970332973237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accounting'!$A$3:$A$50</c:f>
              <c:numCache>
                <c:ptCount val="4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'growth accounting'!$K$3:$K$50</c:f>
              <c:numCache>
                <c:ptCount val="48"/>
                <c:pt idx="0">
                  <c:v>100</c:v>
                </c:pt>
                <c:pt idx="1">
                  <c:v>100.10896534506071</c:v>
                </c:pt>
                <c:pt idx="2">
                  <c:v>99.8009086448565</c:v>
                </c:pt>
                <c:pt idx="3">
                  <c:v>99.33478947332142</c:v>
                </c:pt>
                <c:pt idx="4">
                  <c:v>98.46906891112589</c:v>
                </c:pt>
                <c:pt idx="5">
                  <c:v>99.39840640330314</c:v>
                </c:pt>
                <c:pt idx="6">
                  <c:v>99.18442787224588</c:v>
                </c:pt>
                <c:pt idx="7">
                  <c:v>99.33231193218278</c:v>
                </c:pt>
                <c:pt idx="8">
                  <c:v>101.01704387598136</c:v>
                </c:pt>
                <c:pt idx="9">
                  <c:v>101.37977039862027</c:v>
                </c:pt>
                <c:pt idx="10">
                  <c:v>101.06196330117294</c:v>
                </c:pt>
                <c:pt idx="11">
                  <c:v>100.16619867004381</c:v>
                </c:pt>
                <c:pt idx="12">
                  <c:v>101.68713719824511</c:v>
                </c:pt>
                <c:pt idx="13">
                  <c:v>103.50894645868092</c:v>
                </c:pt>
                <c:pt idx="14">
                  <c:v>102.93606852403985</c:v>
                </c:pt>
                <c:pt idx="15">
                  <c:v>103.06178625425413</c:v>
                </c:pt>
                <c:pt idx="16">
                  <c:v>102.69016038833931</c:v>
                </c:pt>
                <c:pt idx="17">
                  <c:v>102.91629504249724</c:v>
                </c:pt>
                <c:pt idx="18">
                  <c:v>104.99069151915124</c:v>
                </c:pt>
                <c:pt idx="19">
                  <c:v>104.97962494083346</c:v>
                </c:pt>
                <c:pt idx="20">
                  <c:v>107.38087169735408</c:v>
                </c:pt>
                <c:pt idx="21">
                  <c:v>107.18076802153675</c:v>
                </c:pt>
                <c:pt idx="22">
                  <c:v>105.46569904871485</c:v>
                </c:pt>
                <c:pt idx="23">
                  <c:v>105.12731898724414</c:v>
                </c:pt>
                <c:pt idx="24">
                  <c:v>105.0842390944557</c:v>
                </c:pt>
                <c:pt idx="25">
                  <c:v>105.06099402575488</c:v>
                </c:pt>
                <c:pt idx="26">
                  <c:v>104.56479182638014</c:v>
                </c:pt>
                <c:pt idx="27">
                  <c:v>104.09398023600178</c:v>
                </c:pt>
                <c:pt idx="28">
                  <c:v>104.0826973229727</c:v>
                </c:pt>
                <c:pt idx="29">
                  <c:v>105.20899243499224</c:v>
                </c:pt>
                <c:pt idx="30">
                  <c:v>104.61601325964108</c:v>
                </c:pt>
                <c:pt idx="31">
                  <c:v>104.55945441282934</c:v>
                </c:pt>
                <c:pt idx="32">
                  <c:v>103.883472652162</c:v>
                </c:pt>
                <c:pt idx="33">
                  <c:v>104.08957794699884</c:v>
                </c:pt>
                <c:pt idx="34">
                  <c:v>103.89692252334974</c:v>
                </c:pt>
                <c:pt idx="35">
                  <c:v>103.48997825668951</c:v>
                </c:pt>
                <c:pt idx="36">
                  <c:v>103.27170128183272</c:v>
                </c:pt>
                <c:pt idx="37">
                  <c:v>102.8855623656215</c:v>
                </c:pt>
                <c:pt idx="38">
                  <c:v>102.40189499662348</c:v>
                </c:pt>
                <c:pt idx="39">
                  <c:v>103.25675303146645</c:v>
                </c:pt>
                <c:pt idx="40">
                  <c:v>103.74144370684108</c:v>
                </c:pt>
                <c:pt idx="41">
                  <c:v>104.11873729957067</c:v>
                </c:pt>
                <c:pt idx="42">
                  <c:v>104.06468055744429</c:v>
                </c:pt>
                <c:pt idx="43">
                  <c:v>104.28542713504456</c:v>
                </c:pt>
                <c:pt idx="44">
                  <c:v>104.44735426367706</c:v>
                </c:pt>
                <c:pt idx="45">
                  <c:v>104.5712575067268</c:v>
                </c:pt>
                <c:pt idx="46">
                  <c:v>104.93271787834426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accounting'!$A$3:$A$50</c:f>
              <c:numCache>
                <c:ptCount val="4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'growth accounting'!$L$3:$L$50</c:f>
              <c:numCache>
                <c:ptCount val="48"/>
                <c:pt idx="0">
                  <c:v>99.99999999999999</c:v>
                </c:pt>
                <c:pt idx="1">
                  <c:v>100.87618955950155</c:v>
                </c:pt>
                <c:pt idx="2">
                  <c:v>101.50015197507007</c:v>
                </c:pt>
                <c:pt idx="3">
                  <c:v>100.33021792442815</c:v>
                </c:pt>
                <c:pt idx="4">
                  <c:v>100.27667597227028</c:v>
                </c:pt>
                <c:pt idx="5">
                  <c:v>100.65009785472088</c:v>
                </c:pt>
                <c:pt idx="6">
                  <c:v>98.63421807703561</c:v>
                </c:pt>
                <c:pt idx="7">
                  <c:v>97.34114521457593</c:v>
                </c:pt>
                <c:pt idx="8">
                  <c:v>99.23905775844648</c:v>
                </c:pt>
                <c:pt idx="9">
                  <c:v>100.86714147991029</c:v>
                </c:pt>
                <c:pt idx="10">
                  <c:v>99.68802967208067</c:v>
                </c:pt>
                <c:pt idx="11">
                  <c:v>95.73047811746049</c:v>
                </c:pt>
                <c:pt idx="12">
                  <c:v>97.47135284253966</c:v>
                </c:pt>
                <c:pt idx="13">
                  <c:v>98.7581909772226</c:v>
                </c:pt>
                <c:pt idx="14">
                  <c:v>101.00230655804975</c:v>
                </c:pt>
                <c:pt idx="15">
                  <c:v>101.52876305391545</c:v>
                </c:pt>
                <c:pt idx="16">
                  <c:v>99.14452102727736</c:v>
                </c:pt>
                <c:pt idx="17">
                  <c:v>98.57806304525828</c:v>
                </c:pt>
                <c:pt idx="18">
                  <c:v>94.74393894223266</c:v>
                </c:pt>
                <c:pt idx="19">
                  <c:v>95.25821921618729</c:v>
                </c:pt>
                <c:pt idx="20">
                  <c:v>98.65320547317906</c:v>
                </c:pt>
                <c:pt idx="21">
                  <c:v>99.1154734896841</c:v>
                </c:pt>
                <c:pt idx="22">
                  <c:v>99.8512751872259</c:v>
                </c:pt>
                <c:pt idx="23">
                  <c:v>101.48561602164052</c:v>
                </c:pt>
                <c:pt idx="24">
                  <c:v>102.46258269309025</c:v>
                </c:pt>
                <c:pt idx="25">
                  <c:v>103.2749252743647</c:v>
                </c:pt>
                <c:pt idx="26">
                  <c:v>103.08483580137904</c:v>
                </c:pt>
                <c:pt idx="27">
                  <c:v>100.87795128725001</c:v>
                </c:pt>
                <c:pt idx="28">
                  <c:v>101.07172035107091</c:v>
                </c:pt>
                <c:pt idx="29">
                  <c:v>101.7890673092563</c:v>
                </c:pt>
                <c:pt idx="30">
                  <c:v>103.67092603896566</c:v>
                </c:pt>
                <c:pt idx="31">
                  <c:v>103.43767513579363</c:v>
                </c:pt>
                <c:pt idx="32">
                  <c:v>103.74089777498176</c:v>
                </c:pt>
                <c:pt idx="33">
                  <c:v>105.43364883511006</c:v>
                </c:pt>
                <c:pt idx="34">
                  <c:v>105.56547644918788</c:v>
                </c:pt>
                <c:pt idx="35">
                  <c:v>105.05159230257985</c:v>
                </c:pt>
                <c:pt idx="36">
                  <c:v>106.17258410056584</c:v>
                </c:pt>
                <c:pt idx="37">
                  <c:v>103.76769145178713</c:v>
                </c:pt>
                <c:pt idx="38">
                  <c:v>101.8033035816301</c:v>
                </c:pt>
                <c:pt idx="39">
                  <c:v>100.80568770200591</c:v>
                </c:pt>
                <c:pt idx="40">
                  <c:v>100.6414006899328</c:v>
                </c:pt>
                <c:pt idx="41">
                  <c:v>101.57120385033191</c:v>
                </c:pt>
                <c:pt idx="42">
                  <c:v>102.66169703697312</c:v>
                </c:pt>
                <c:pt idx="43">
                  <c:v>102.6550049713145</c:v>
                </c:pt>
                <c:pt idx="44">
                  <c:v>100.08313442883723</c:v>
                </c:pt>
                <c:pt idx="45">
                  <c:v>93.85586032173558</c:v>
                </c:pt>
                <c:pt idx="46">
                  <c:v>93.38153659514667</c:v>
                </c:pt>
              </c:numCache>
            </c:numRef>
          </c:yVal>
          <c:smooth val="0"/>
        </c:ser>
        <c:axId val="27982493"/>
        <c:axId val="28228090"/>
      </c:scatterChart>
      <c:valAx>
        <c:axId val="27982493"/>
        <c:scaling>
          <c:orientation val="minMax"/>
          <c:max val="2010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8228090"/>
        <c:crosses val="autoZero"/>
        <c:crossBetween val="midCat"/>
        <c:dispUnits/>
        <c:majorUnit val="4"/>
      </c:valAx>
      <c:valAx>
        <c:axId val="28228090"/>
        <c:scaling>
          <c:orientation val="minMax"/>
          <c:max val="2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index (1964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7982493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Real interest rates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'interest rates'!$A$2:$A$50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'interest rates'!$E$2:$E$50</c:f>
              <c:numCache>
                <c:ptCount val="49"/>
                <c:pt idx="0">
                  <c:v>2.889546351084804</c:v>
                </c:pt>
                <c:pt idx="1">
                  <c:v>3.1256181998021937</c:v>
                </c:pt>
                <c:pt idx="2">
                  <c:v>2.857142857142869</c:v>
                </c:pt>
                <c:pt idx="3">
                  <c:v>2.642436149312366</c:v>
                </c:pt>
                <c:pt idx="4">
                  <c:v>2.2665369649805367</c:v>
                </c:pt>
                <c:pt idx="5">
                  <c:v>2.33753637245393</c:v>
                </c:pt>
                <c:pt idx="6">
                  <c:v>1.900191938579665</c:v>
                </c:pt>
                <c:pt idx="7">
                  <c:v>2.030505243088676</c:v>
                </c:pt>
                <c:pt idx="8">
                  <c:v>2.602089268755936</c:v>
                </c:pt>
                <c:pt idx="9">
                  <c:v>2.276190476190476</c:v>
                </c:pt>
                <c:pt idx="10">
                  <c:v>2.7900287631831278</c:v>
                </c:pt>
                <c:pt idx="11">
                  <c:v>1.8388625592417052</c:v>
                </c:pt>
                <c:pt idx="12">
                  <c:v>-0.4857928505957676</c:v>
                </c:pt>
                <c:pt idx="13">
                  <c:v>-0.6118721461187193</c:v>
                </c:pt>
                <c:pt idx="14">
                  <c:v>2.5827814569536534</c:v>
                </c:pt>
                <c:pt idx="15">
                  <c:v>1.5225563909774475</c:v>
                </c:pt>
                <c:pt idx="16">
                  <c:v>1.6168224299065281</c:v>
                </c:pt>
                <c:pt idx="17">
                  <c:v>1.2280701754386003</c:v>
                </c:pt>
                <c:pt idx="18">
                  <c:v>2.6031164069660884</c:v>
                </c:pt>
                <c:pt idx="19">
                  <c:v>4.36014625228518</c:v>
                </c:pt>
                <c:pt idx="20">
                  <c:v>7.247879359095188</c:v>
                </c:pt>
                <c:pt idx="21">
                  <c:v>7.73076923076923</c:v>
                </c:pt>
                <c:pt idx="22">
                  <c:v>8.583815028901732</c:v>
                </c:pt>
                <c:pt idx="23">
                  <c:v>8.126213592233</c:v>
                </c:pt>
                <c:pt idx="24">
                  <c:v>6.67318982387477</c:v>
                </c:pt>
                <c:pt idx="25">
                  <c:v>6.297376093294482</c:v>
                </c:pt>
                <c:pt idx="26">
                  <c:v>6.102514506769818</c:v>
                </c:pt>
                <c:pt idx="27">
                  <c:v>5.260115606936422</c:v>
                </c:pt>
                <c:pt idx="28">
                  <c:v>5.2165543792107805</c:v>
                </c:pt>
                <c:pt idx="29">
                  <c:v>5.091787439613515</c:v>
                </c:pt>
                <c:pt idx="30">
                  <c:v>5.605468749999987</c:v>
                </c:pt>
                <c:pt idx="31">
                  <c:v>4.9119373776908</c:v>
                </c:pt>
                <c:pt idx="32">
                  <c:v>5.739471106758098</c:v>
                </c:pt>
                <c:pt idx="33">
                  <c:v>5.377081292850172</c:v>
                </c:pt>
                <c:pt idx="34">
                  <c:v>5.368007850834178</c:v>
                </c:pt>
                <c:pt idx="35">
                  <c:v>5.36345776031435</c:v>
                </c:pt>
                <c:pt idx="36">
                  <c:v>5.370919881305647</c:v>
                </c:pt>
                <c:pt idx="37">
                  <c:v>5.458128078817737</c:v>
                </c:pt>
                <c:pt idx="38">
                  <c:v>5.303326810176134</c:v>
                </c:pt>
                <c:pt idx="39">
                  <c:v>4.6725317693059765</c:v>
                </c:pt>
                <c:pt idx="40">
                  <c:v>4.81299212598425</c:v>
                </c:pt>
                <c:pt idx="41">
                  <c:v>3.395303326810173</c:v>
                </c:pt>
                <c:pt idx="42">
                  <c:v>2.7529182879377334</c:v>
                </c:pt>
                <c:pt idx="43">
                  <c:v>1.8780251694094918</c:v>
                </c:pt>
                <c:pt idx="44">
                  <c:v>2.2168441432720343</c:v>
                </c:pt>
                <c:pt idx="45">
                  <c:v>2.5850340136054584</c:v>
                </c:pt>
                <c:pt idx="46">
                  <c:v>3.356164383561633</c:v>
                </c:pt>
                <c:pt idx="47">
                  <c:v>4.37066402378592</c:v>
                </c:pt>
                <c:pt idx="48">
                  <c:v>4.003964321110032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'interest rates'!$A$2:$A$50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'interest rates'!$J$2:$J$50</c:f>
              <c:numCache>
                <c:ptCount val="49"/>
                <c:pt idx="0">
                  <c:v>9.97415368789647</c:v>
                </c:pt>
                <c:pt idx="1">
                  <c:v>9.94828645149253</c:v>
                </c:pt>
                <c:pt idx="2">
                  <c:v>10.128243960597654</c:v>
                </c:pt>
                <c:pt idx="3">
                  <c:v>10.385085810743067</c:v>
                </c:pt>
                <c:pt idx="4">
                  <c:v>10.584037281820521</c:v>
                </c:pt>
                <c:pt idx="5">
                  <c:v>10.167470825102216</c:v>
                </c:pt>
                <c:pt idx="6">
                  <c:v>10.197604056967313</c:v>
                </c:pt>
                <c:pt idx="7">
                  <c:v>9.99782215023432</c:v>
                </c:pt>
                <c:pt idx="8">
                  <c:v>9.409257578903818</c:v>
                </c:pt>
                <c:pt idx="9">
                  <c:v>9.400832163015222</c:v>
                </c:pt>
                <c:pt idx="10">
                  <c:v>9.620903889173738</c:v>
                </c:pt>
                <c:pt idx="11">
                  <c:v>9.850905727216572</c:v>
                </c:pt>
                <c:pt idx="12">
                  <c:v>9.131321571189325</c:v>
                </c:pt>
                <c:pt idx="13">
                  <c:v>8.586831900041103</c:v>
                </c:pt>
                <c:pt idx="14">
                  <c:v>8.9498363463357</c:v>
                </c:pt>
                <c:pt idx="15">
                  <c:v>9.098280165120649</c:v>
                </c:pt>
                <c:pt idx="16">
                  <c:v>9.282864169873397</c:v>
                </c:pt>
                <c:pt idx="17">
                  <c:v>9.052293916377577</c:v>
                </c:pt>
                <c:pt idx="18">
                  <c:v>8.388442032572346</c:v>
                </c:pt>
                <c:pt idx="19">
                  <c:v>8.25615817411866</c:v>
                </c:pt>
                <c:pt idx="20">
                  <c:v>7.533353274023943</c:v>
                </c:pt>
                <c:pt idx="21">
                  <c:v>7.77152547891781</c:v>
                </c:pt>
                <c:pt idx="22">
                  <c:v>8.315768310076233</c:v>
                </c:pt>
                <c:pt idx="23">
                  <c:v>8.31785539275618</c:v>
                </c:pt>
                <c:pt idx="24">
                  <c:v>8.286396144246908</c:v>
                </c:pt>
                <c:pt idx="25">
                  <c:v>8.254178667205197</c:v>
                </c:pt>
                <c:pt idx="26">
                  <c:v>8.345816034146178</c:v>
                </c:pt>
                <c:pt idx="27">
                  <c:v>8.398576080694916</c:v>
                </c:pt>
                <c:pt idx="28">
                  <c:v>8.242490508482975</c:v>
                </c:pt>
                <c:pt idx="29">
                  <c:v>7.88334811060834</c:v>
                </c:pt>
                <c:pt idx="30">
                  <c:v>8.07288292553687</c:v>
                </c:pt>
                <c:pt idx="31">
                  <c:v>8.181500515300899</c:v>
                </c:pt>
                <c:pt idx="32">
                  <c:v>8.415988039795987</c:v>
                </c:pt>
                <c:pt idx="33">
                  <c:v>8.387471695323834</c:v>
                </c:pt>
                <c:pt idx="34">
                  <c:v>8.518894965045288</c:v>
                </c:pt>
                <c:pt idx="35">
                  <c:v>8.714364021861904</c:v>
                </c:pt>
                <c:pt idx="36">
                  <c:v>8.844503519443961</c:v>
                </c:pt>
                <c:pt idx="37">
                  <c:v>9.00126089132261</c:v>
                </c:pt>
                <c:pt idx="38">
                  <c:v>9.031809635193639</c:v>
                </c:pt>
                <c:pt idx="39">
                  <c:v>8.643832091748383</c:v>
                </c:pt>
                <c:pt idx="40">
                  <c:v>8.472437116299659</c:v>
                </c:pt>
                <c:pt idx="41">
                  <c:v>8.431737623954364</c:v>
                </c:pt>
                <c:pt idx="42">
                  <c:v>8.531319709954921</c:v>
                </c:pt>
                <c:pt idx="43">
                  <c:v>8.506057476377812</c:v>
                </c:pt>
                <c:pt idx="44">
                  <c:v>8.40544891262531</c:v>
                </c:pt>
                <c:pt idx="45">
                  <c:v>8.20935925443736</c:v>
                </c:pt>
                <c:pt idx="46">
                  <c:v>7.834697836646765</c:v>
                </c:pt>
                <c:pt idx="47">
                  <c:v>7.244709434618649</c:v>
                </c:pt>
                <c:pt idx="48">
                  <c:v>7.499045377978461</c:v>
                </c:pt>
              </c:numCache>
            </c:numRef>
          </c:yVal>
          <c:smooth val="0"/>
        </c:ser>
        <c:axId val="31420851"/>
        <c:axId val="5817880"/>
      </c:scatterChart>
      <c:valAx>
        <c:axId val="31420851"/>
        <c:scaling>
          <c:orientation val="minMax"/>
          <c:max val="2010"/>
          <c:min val="196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817880"/>
        <c:crossesAt val="-2"/>
        <c:crossBetween val="midCat"/>
        <c:dispUnits/>
      </c:valAx>
      <c:valAx>
        <c:axId val="5817880"/>
        <c:scaling>
          <c:orientation val="minMax"/>
          <c:max val="12"/>
          <c:min val="-2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1420851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33"/>
  </sheetViews>
  <pageMargins left="0.75" right="0.75" top="1" bottom="1" header="0.5" footer="0.5"/>
  <pageSetup horizontalDpi="1200" verticalDpi="12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0.75125</cdr:x>
      <cdr:y>0.5285</cdr:y>
    </cdr:from>
    <cdr:to>
      <cdr:x>0.938</cdr:x>
      <cdr:y>0.5775</cdr:y>
    </cdr:to>
    <cdr:sp>
      <cdr:nvSpPr>
        <cdr:cNvPr id="1" name="TextBox 1"/>
        <cdr:cNvSpPr txBox="1">
          <a:spLocks noChangeArrowheads="1"/>
        </cdr:cNvSpPr>
      </cdr:nvSpPr>
      <cdr:spPr>
        <a:xfrm>
          <a:off x="6515100" y="3133725"/>
          <a:ext cx="1619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capital stock #1</a:t>
          </a:r>
        </a:p>
      </cdr:txBody>
    </cdr:sp>
  </cdr:relSizeAnchor>
  <cdr:relSizeAnchor xmlns:cdr="http://schemas.openxmlformats.org/drawingml/2006/chartDrawing">
    <cdr:from>
      <cdr:x>0.1825</cdr:x>
      <cdr:y>0.7055</cdr:y>
    </cdr:from>
    <cdr:to>
      <cdr:x>0.36925</cdr:x>
      <cdr:y>0.7545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4181475"/>
          <a:ext cx="1619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capital stock #2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</cdr:x>
      <cdr:y>0.232</cdr:y>
    </cdr:from>
    <cdr:to>
      <cdr:x>0.625</cdr:x>
      <cdr:y>0.27275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238750" y="1371600"/>
          <a:ext cx="180975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0.39825</cdr:x>
      <cdr:y>0.8605</cdr:y>
    </cdr:from>
    <cdr:to>
      <cdr:x>0.415</cdr:x>
      <cdr:y>0.89475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448050" y="5105400"/>
          <a:ext cx="142875" cy="200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0.4335</cdr:x>
      <cdr:y>0.7395</cdr:y>
    </cdr:from>
    <cdr:to>
      <cdr:x>0.4535</cdr:x>
      <cdr:y>0.76725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752850" y="4381500"/>
          <a:ext cx="1714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0.828</cdr:y>
    </cdr:from>
    <cdr:to>
      <cdr:x>0.96325</cdr:x>
      <cdr:y>0.82875</cdr:y>
    </cdr:to>
    <cdr:sp>
      <cdr:nvSpPr>
        <cdr:cNvPr id="1" name="Line 1"/>
        <cdr:cNvSpPr>
          <a:spLocks/>
        </cdr:cNvSpPr>
      </cdr:nvSpPr>
      <cdr:spPr>
        <a:xfrm flipV="1">
          <a:off x="990600" y="4905375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0.776</cdr:x>
      <cdr:y>0.69875</cdr:y>
    </cdr:from>
    <cdr:to>
      <cdr:x>0.807</cdr:x>
      <cdr:y>0.79525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724650" y="4143375"/>
          <a:ext cx="266700" cy="571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0.542</cdr:x>
      <cdr:y>0.672</cdr:y>
    </cdr:from>
    <cdr:to>
      <cdr:x>0.621</cdr:x>
      <cdr:y>0.79625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695825" y="3981450"/>
          <a:ext cx="685800" cy="733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0.82425</cdr:x>
      <cdr:y>0.40525</cdr:y>
    </cdr:from>
    <cdr:to>
      <cdr:x>0.86975</cdr:x>
      <cdr:y>0.47875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143750" y="2400300"/>
          <a:ext cx="390525" cy="438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0.776</cdr:x>
      <cdr:y>0.2715</cdr:y>
    </cdr:from>
    <cdr:to>
      <cdr:x>0.807</cdr:x>
      <cdr:y>0.368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724650" y="1609725"/>
          <a:ext cx="266700" cy="571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0.80375</cdr:y>
    </cdr:from>
    <cdr:to>
      <cdr:x>0.96275</cdr:x>
      <cdr:y>0.80375</cdr:y>
    </cdr:to>
    <cdr:sp>
      <cdr:nvSpPr>
        <cdr:cNvPr id="1" name="Line 2"/>
        <cdr:cNvSpPr>
          <a:spLocks/>
        </cdr:cNvSpPr>
      </cdr:nvSpPr>
      <cdr:spPr>
        <a:xfrm>
          <a:off x="466725" y="4762500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0.53375</cdr:x>
      <cdr:y>0.26125</cdr:y>
    </cdr:from>
    <cdr:to>
      <cdr:x>0.818</cdr:x>
      <cdr:y>0.31025</cdr:y>
    </cdr:to>
    <cdr:sp>
      <cdr:nvSpPr>
        <cdr:cNvPr id="2" name="TextBox 3"/>
        <cdr:cNvSpPr txBox="1">
          <a:spLocks noChangeArrowheads="1"/>
        </cdr:cNvSpPr>
      </cdr:nvSpPr>
      <cdr:spPr>
        <a:xfrm>
          <a:off x="4629150" y="1543050"/>
          <a:ext cx="2466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implicit return on capital</a:t>
          </a:r>
        </a:p>
      </cdr:txBody>
    </cdr:sp>
  </cdr:relSizeAnchor>
  <cdr:relSizeAnchor xmlns:cdr="http://schemas.openxmlformats.org/drawingml/2006/chartDrawing">
    <cdr:from>
      <cdr:x>0.4465</cdr:x>
      <cdr:y>0.58025</cdr:y>
    </cdr:from>
    <cdr:to>
      <cdr:x>0.7995</cdr:x>
      <cdr:y>0.62925</cdr:y>
    </cdr:to>
    <cdr:sp>
      <cdr:nvSpPr>
        <cdr:cNvPr id="3" name="TextBox 4"/>
        <cdr:cNvSpPr txBox="1">
          <a:spLocks noChangeArrowheads="1"/>
        </cdr:cNvSpPr>
      </cdr:nvSpPr>
      <cdr:spPr>
        <a:xfrm>
          <a:off x="3867150" y="3438525"/>
          <a:ext cx="3067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real return on corporate bonds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J1">
      <selection activeCell="AA54" sqref="AA54"/>
    </sheetView>
  </sheetViews>
  <sheetFormatPr defaultColWidth="9.140625" defaultRowHeight="12.75"/>
  <cols>
    <col min="3" max="4" width="9.140625" style="1" customWidth="1"/>
    <col min="5" max="5" width="9.140625" style="17" customWidth="1"/>
    <col min="7" max="7" width="9.140625" style="19" customWidth="1"/>
    <col min="8" max="8" width="9.140625" style="6" customWidth="1"/>
    <col min="9" max="9" width="15.00390625" style="6" customWidth="1"/>
    <col min="10" max="10" width="15.57421875" style="6" customWidth="1"/>
    <col min="11" max="11" width="9.140625" style="6" customWidth="1"/>
    <col min="12" max="12" width="13.7109375" style="6" customWidth="1"/>
    <col min="14" max="16" width="9.140625" style="6" customWidth="1"/>
    <col min="18" max="18" width="9.140625" style="6" customWidth="1"/>
    <col min="20" max="22" width="9.140625" style="6" customWidth="1"/>
  </cols>
  <sheetData>
    <row r="1" ht="12.75">
      <c r="A1" s="3" t="s">
        <v>55</v>
      </c>
    </row>
    <row r="2" ht="12.75"/>
    <row r="3" spans="3:26" ht="12.75">
      <c r="C3" s="1" t="s">
        <v>3</v>
      </c>
      <c r="E3" s="17" t="s">
        <v>7</v>
      </c>
      <c r="G3" s="19" t="s">
        <v>9</v>
      </c>
      <c r="I3" s="6" t="s">
        <v>10</v>
      </c>
      <c r="N3" s="6" t="s">
        <v>16</v>
      </c>
      <c r="P3" s="6" t="s">
        <v>19</v>
      </c>
      <c r="R3" s="6" t="s">
        <v>47</v>
      </c>
      <c r="T3" s="6" t="s">
        <v>21</v>
      </c>
      <c r="V3" s="6" t="s">
        <v>23</v>
      </c>
      <c r="X3" t="s">
        <v>24</v>
      </c>
      <c r="Z3" t="s">
        <v>28</v>
      </c>
    </row>
    <row r="4" spans="1:26" ht="12.75">
      <c r="A4" t="s">
        <v>5</v>
      </c>
      <c r="C4" s="1" t="s">
        <v>4</v>
      </c>
      <c r="E4" s="17" t="s">
        <v>12</v>
      </c>
      <c r="G4" s="19" t="s">
        <v>8</v>
      </c>
      <c r="I4" s="6" t="s">
        <v>13</v>
      </c>
      <c r="J4" s="6" t="s">
        <v>14</v>
      </c>
      <c r="K4" s="6" t="s">
        <v>15</v>
      </c>
      <c r="L4" s="6" t="s">
        <v>11</v>
      </c>
      <c r="N4" s="6" t="s">
        <v>17</v>
      </c>
      <c r="P4" s="6" t="s">
        <v>18</v>
      </c>
      <c r="R4" s="6" t="s">
        <v>20</v>
      </c>
      <c r="T4" s="6" t="s">
        <v>22</v>
      </c>
      <c r="V4" s="6" t="s">
        <v>53</v>
      </c>
      <c r="X4" t="s">
        <v>25</v>
      </c>
      <c r="Z4" t="s">
        <v>27</v>
      </c>
    </row>
    <row r="5" spans="1:26" ht="12.75">
      <c r="A5">
        <v>1962</v>
      </c>
      <c r="C5" s="15">
        <v>3072.4</v>
      </c>
      <c r="E5" s="18">
        <v>66702</v>
      </c>
      <c r="G5" s="7">
        <v>585.7</v>
      </c>
      <c r="H5" s="19"/>
      <c r="I5" s="7">
        <v>55.3</v>
      </c>
      <c r="J5" s="7">
        <v>50.4</v>
      </c>
      <c r="K5" s="7">
        <v>2.3</v>
      </c>
      <c r="L5" s="7">
        <v>327.1</v>
      </c>
      <c r="M5" s="21"/>
      <c r="N5" s="7">
        <v>88.1</v>
      </c>
      <c r="O5" s="7"/>
      <c r="P5" s="19">
        <v>33.2</v>
      </c>
      <c r="Q5" s="21"/>
      <c r="R5" s="7">
        <v>60.6</v>
      </c>
      <c r="T5" s="7">
        <v>1.4</v>
      </c>
      <c r="U5" s="7"/>
      <c r="V5" s="10">
        <v>4.33</v>
      </c>
      <c r="X5" s="22">
        <v>107407</v>
      </c>
      <c r="Z5" s="11" t="s">
        <v>26</v>
      </c>
    </row>
    <row r="6" spans="1:26" ht="12.75">
      <c r="A6">
        <f aca="true" t="shared" si="0" ref="A6:A53">A5+1</f>
        <v>1963</v>
      </c>
      <c r="C6" s="15">
        <v>3206.7</v>
      </c>
      <c r="E6" s="18">
        <v>67762</v>
      </c>
      <c r="G6" s="7">
        <v>617.8</v>
      </c>
      <c r="H6" s="19"/>
      <c r="I6" s="7">
        <v>56.5</v>
      </c>
      <c r="J6" s="7">
        <v>53.4</v>
      </c>
      <c r="K6" s="7">
        <v>2.2</v>
      </c>
      <c r="L6" s="7">
        <v>345.2</v>
      </c>
      <c r="M6" s="21"/>
      <c r="N6" s="7">
        <v>93.8</v>
      </c>
      <c r="O6" s="7"/>
      <c r="P6" s="19">
        <v>33.6</v>
      </c>
      <c r="Q6" s="21"/>
      <c r="R6" s="7">
        <v>63.3</v>
      </c>
      <c r="T6" s="7">
        <v>1.1</v>
      </c>
      <c r="U6" s="7"/>
      <c r="V6" s="10">
        <v>4.26</v>
      </c>
      <c r="X6" s="22">
        <v>109497</v>
      </c>
      <c r="Z6" s="11" t="s">
        <v>26</v>
      </c>
    </row>
    <row r="7" spans="1:26" ht="12.75">
      <c r="A7">
        <f t="shared" si="0"/>
        <v>1964</v>
      </c>
      <c r="C7" s="15">
        <v>3392.3</v>
      </c>
      <c r="E7" s="18">
        <v>69305</v>
      </c>
      <c r="G7" s="7">
        <v>663.6</v>
      </c>
      <c r="H7" s="19"/>
      <c r="I7" s="7">
        <v>59.4</v>
      </c>
      <c r="J7" s="7">
        <v>57.3</v>
      </c>
      <c r="K7" s="7">
        <v>2.7</v>
      </c>
      <c r="L7" s="7">
        <v>370.7</v>
      </c>
      <c r="M7" s="21"/>
      <c r="N7" s="7">
        <v>102.1</v>
      </c>
      <c r="O7" s="7"/>
      <c r="P7" s="19">
        <v>34.6</v>
      </c>
      <c r="Q7" s="21"/>
      <c r="R7" s="7">
        <v>66.4</v>
      </c>
      <c r="T7" s="7">
        <v>1.5</v>
      </c>
      <c r="U7" s="7"/>
      <c r="V7" s="10">
        <v>4.4</v>
      </c>
      <c r="X7" s="22">
        <v>111301</v>
      </c>
      <c r="Z7" s="1">
        <v>38.5</v>
      </c>
    </row>
    <row r="8" spans="1:26" ht="12.75">
      <c r="A8">
        <f t="shared" si="0"/>
        <v>1965</v>
      </c>
      <c r="C8" s="15">
        <v>3610.1</v>
      </c>
      <c r="E8" s="18">
        <v>71088</v>
      </c>
      <c r="G8" s="7">
        <v>719.1</v>
      </c>
      <c r="H8" s="19"/>
      <c r="I8" s="7">
        <v>63.9</v>
      </c>
      <c r="J8" s="7">
        <v>60.7</v>
      </c>
      <c r="K8" s="7">
        <v>3</v>
      </c>
      <c r="L8" s="7">
        <v>399.5</v>
      </c>
      <c r="M8" s="21"/>
      <c r="N8" s="7">
        <v>118.2</v>
      </c>
      <c r="O8" s="7"/>
      <c r="P8" s="19">
        <v>35.6</v>
      </c>
      <c r="Q8" s="21"/>
      <c r="R8" s="7">
        <v>70.7</v>
      </c>
      <c r="T8" s="7">
        <v>1.8</v>
      </c>
      <c r="U8" s="7"/>
      <c r="V8" s="10">
        <v>4.49</v>
      </c>
      <c r="X8" s="22">
        <v>113090</v>
      </c>
      <c r="Z8" s="1">
        <v>38.6</v>
      </c>
    </row>
    <row r="9" spans="1:26" ht="12.75">
      <c r="A9">
        <f t="shared" si="0"/>
        <v>1966</v>
      </c>
      <c r="C9" s="15">
        <v>3845.3</v>
      </c>
      <c r="E9" s="18">
        <v>72895</v>
      </c>
      <c r="G9" s="7">
        <v>787.7</v>
      </c>
      <c r="H9" s="19"/>
      <c r="I9" s="7">
        <v>68.2</v>
      </c>
      <c r="J9" s="7">
        <v>63.2</v>
      </c>
      <c r="K9" s="7">
        <v>3.9</v>
      </c>
      <c r="L9" s="7">
        <v>442.7</v>
      </c>
      <c r="M9" s="21"/>
      <c r="N9" s="7">
        <v>131.3</v>
      </c>
      <c r="O9" s="7"/>
      <c r="P9" s="19">
        <v>39.8</v>
      </c>
      <c r="Q9" s="21"/>
      <c r="R9" s="7">
        <v>76.5</v>
      </c>
      <c r="T9" s="7">
        <v>2.8</v>
      </c>
      <c r="U9" s="7"/>
      <c r="V9" s="10">
        <v>5.13</v>
      </c>
      <c r="X9" s="22">
        <v>114896</v>
      </c>
      <c r="Z9" s="1">
        <v>38.5</v>
      </c>
    </row>
    <row r="10" spans="1:26" ht="12.75">
      <c r="A10">
        <f t="shared" si="0"/>
        <v>1967</v>
      </c>
      <c r="C10" s="15">
        <v>3942.5</v>
      </c>
      <c r="E10" s="18">
        <v>74372</v>
      </c>
      <c r="G10" s="7">
        <v>832.4</v>
      </c>
      <c r="H10" s="19"/>
      <c r="I10" s="7">
        <v>69.8</v>
      </c>
      <c r="J10" s="7">
        <v>67.9</v>
      </c>
      <c r="K10" s="7">
        <v>3.8</v>
      </c>
      <c r="L10" s="7">
        <v>475.1</v>
      </c>
      <c r="M10" s="21"/>
      <c r="N10" s="7">
        <v>128.6</v>
      </c>
      <c r="O10" s="7"/>
      <c r="P10" s="19">
        <v>42.9</v>
      </c>
      <c r="Q10" s="21"/>
      <c r="R10" s="7">
        <v>82.9</v>
      </c>
      <c r="T10" s="7">
        <v>3.1</v>
      </c>
      <c r="U10" s="7"/>
      <c r="V10" s="10">
        <v>5.51</v>
      </c>
      <c r="X10" s="22">
        <v>116835</v>
      </c>
      <c r="Z10" s="1">
        <v>37.9</v>
      </c>
    </row>
    <row r="11" spans="1:26" ht="12.75">
      <c r="A11">
        <f t="shared" si="0"/>
        <v>1968</v>
      </c>
      <c r="C11" s="15">
        <v>4133.4</v>
      </c>
      <c r="E11" s="18">
        <v>75920</v>
      </c>
      <c r="G11" s="7">
        <v>909.8</v>
      </c>
      <c r="H11" s="19"/>
      <c r="I11" s="7">
        <v>74.2</v>
      </c>
      <c r="J11" s="7">
        <v>76.4</v>
      </c>
      <c r="K11" s="7">
        <v>4.2</v>
      </c>
      <c r="L11" s="7">
        <v>524.3</v>
      </c>
      <c r="M11" s="21"/>
      <c r="N11" s="7">
        <v>141.2</v>
      </c>
      <c r="O11" s="7"/>
      <c r="P11" s="19">
        <v>43.5</v>
      </c>
      <c r="Q11" s="21"/>
      <c r="R11" s="7">
        <v>90.4</v>
      </c>
      <c r="T11" s="7">
        <v>4.2</v>
      </c>
      <c r="U11" s="7"/>
      <c r="V11" s="10">
        <v>6.18</v>
      </c>
      <c r="X11" s="22">
        <v>118805</v>
      </c>
      <c r="Z11" s="1">
        <v>37.7</v>
      </c>
    </row>
    <row r="12" spans="1:26" ht="12.75">
      <c r="A12">
        <f t="shared" si="0"/>
        <v>1969</v>
      </c>
      <c r="C12" s="15">
        <v>4261.8</v>
      </c>
      <c r="E12" s="18">
        <v>77902</v>
      </c>
      <c r="G12" s="7">
        <v>984.4</v>
      </c>
      <c r="H12" s="19"/>
      <c r="I12" s="7">
        <v>77.5</v>
      </c>
      <c r="J12" s="7">
        <v>83.9</v>
      </c>
      <c r="K12" s="7">
        <v>4.5</v>
      </c>
      <c r="L12" s="7">
        <v>577.6</v>
      </c>
      <c r="M12" s="21"/>
      <c r="N12" s="7">
        <v>156.4</v>
      </c>
      <c r="O12" s="7"/>
      <c r="P12" s="19">
        <v>43.3</v>
      </c>
      <c r="Q12" s="21"/>
      <c r="R12" s="7">
        <v>99.2</v>
      </c>
      <c r="T12" s="7">
        <v>4.9</v>
      </c>
      <c r="U12" s="7"/>
      <c r="V12" s="10">
        <v>7.03</v>
      </c>
      <c r="X12" s="22">
        <v>120781</v>
      </c>
      <c r="Z12" s="1">
        <v>37.5</v>
      </c>
    </row>
    <row r="13" spans="1:26" ht="12.75">
      <c r="A13">
        <f t="shared" si="0"/>
        <v>1970</v>
      </c>
      <c r="C13" s="15">
        <v>4269.9</v>
      </c>
      <c r="E13" s="18">
        <v>78678</v>
      </c>
      <c r="G13" s="7">
        <v>1038.3</v>
      </c>
      <c r="H13" s="19"/>
      <c r="I13" s="7">
        <v>78.5</v>
      </c>
      <c r="J13" s="7">
        <v>91.4</v>
      </c>
      <c r="K13" s="7">
        <v>4.8</v>
      </c>
      <c r="L13" s="7">
        <v>617.2</v>
      </c>
      <c r="M13" s="21"/>
      <c r="N13" s="7">
        <v>152.4</v>
      </c>
      <c r="O13" s="7"/>
      <c r="P13" s="19">
        <v>43.7</v>
      </c>
      <c r="Q13" s="21"/>
      <c r="R13" s="7">
        <v>108.3</v>
      </c>
      <c r="T13" s="7">
        <v>5.3</v>
      </c>
      <c r="U13" s="7"/>
      <c r="V13" s="10">
        <v>8.04</v>
      </c>
      <c r="X13" s="22">
        <v>122963</v>
      </c>
      <c r="Z13" s="1">
        <v>37</v>
      </c>
    </row>
    <row r="14" spans="1:26" ht="12.75">
      <c r="A14">
        <f t="shared" si="0"/>
        <v>1971</v>
      </c>
      <c r="C14" s="15">
        <v>4413.3</v>
      </c>
      <c r="E14" s="18">
        <v>79367</v>
      </c>
      <c r="G14" s="7">
        <v>1126.8</v>
      </c>
      <c r="H14" s="19"/>
      <c r="I14" s="7">
        <v>84.7</v>
      </c>
      <c r="J14" s="7">
        <v>100.5</v>
      </c>
      <c r="K14" s="7">
        <v>4.7</v>
      </c>
      <c r="L14" s="7">
        <v>658.9</v>
      </c>
      <c r="M14" s="21"/>
      <c r="N14" s="7">
        <v>178.2</v>
      </c>
      <c r="O14" s="7"/>
      <c r="P14" s="19">
        <v>41.8</v>
      </c>
      <c r="Q14" s="21"/>
      <c r="R14" s="7">
        <v>117.8</v>
      </c>
      <c r="T14" s="7">
        <v>5</v>
      </c>
      <c r="U14" s="8"/>
      <c r="V14" s="10">
        <v>7.39</v>
      </c>
      <c r="X14" s="22">
        <v>125265</v>
      </c>
      <c r="Z14" s="1">
        <v>36.8</v>
      </c>
    </row>
    <row r="15" spans="1:26" ht="12.75">
      <c r="A15">
        <f t="shared" si="0"/>
        <v>1972</v>
      </c>
      <c r="C15" s="15">
        <v>4647.7</v>
      </c>
      <c r="E15" s="18">
        <v>82153</v>
      </c>
      <c r="G15" s="7">
        <v>1237.9</v>
      </c>
      <c r="H15" s="19"/>
      <c r="I15" s="7">
        <v>96</v>
      </c>
      <c r="J15" s="7">
        <v>107.9</v>
      </c>
      <c r="K15" s="7">
        <v>6.6</v>
      </c>
      <c r="L15" s="7">
        <v>725.1</v>
      </c>
      <c r="M15" s="21"/>
      <c r="N15" s="7">
        <v>207.6</v>
      </c>
      <c r="O15" s="7"/>
      <c r="P15" s="19">
        <v>42.6</v>
      </c>
      <c r="Q15" s="21"/>
      <c r="R15" s="7">
        <v>127.2</v>
      </c>
      <c r="T15" s="7">
        <v>4.3</v>
      </c>
      <c r="U15" s="7"/>
      <c r="V15" s="10">
        <v>7.21</v>
      </c>
      <c r="X15" s="22">
        <v>127572</v>
      </c>
      <c r="Z15" s="1">
        <v>36.9</v>
      </c>
    </row>
    <row r="16" spans="1:26" ht="12.75">
      <c r="A16">
        <f t="shared" si="0"/>
        <v>1973</v>
      </c>
      <c r="C16" s="15">
        <v>4917</v>
      </c>
      <c r="E16" s="18">
        <v>85064</v>
      </c>
      <c r="G16" s="7">
        <v>1382.3</v>
      </c>
      <c r="H16" s="19"/>
      <c r="I16" s="7">
        <v>113.6</v>
      </c>
      <c r="J16" s="7">
        <v>117.2</v>
      </c>
      <c r="K16" s="7">
        <v>5.2</v>
      </c>
      <c r="L16" s="7">
        <v>811.2</v>
      </c>
      <c r="M16" s="21"/>
      <c r="N16" s="7">
        <v>244.5</v>
      </c>
      <c r="O16" s="7"/>
      <c r="P16" s="19">
        <v>46.8</v>
      </c>
      <c r="Q16" s="21"/>
      <c r="R16" s="7">
        <v>140.8</v>
      </c>
      <c r="T16" s="7">
        <v>5.5</v>
      </c>
      <c r="U16" s="7"/>
      <c r="V16" s="10">
        <v>7.44</v>
      </c>
      <c r="X16" s="22">
        <v>129951</v>
      </c>
      <c r="Z16" s="1">
        <v>36.9</v>
      </c>
    </row>
    <row r="17" spans="1:26" ht="12.75">
      <c r="A17">
        <f t="shared" si="0"/>
        <v>1974</v>
      </c>
      <c r="C17" s="15">
        <v>4889.9</v>
      </c>
      <c r="E17" s="18">
        <v>86794</v>
      </c>
      <c r="G17" s="7">
        <v>1499.5</v>
      </c>
      <c r="H17" s="19"/>
      <c r="I17" s="7">
        <v>113.5</v>
      </c>
      <c r="J17" s="7">
        <v>124.9</v>
      </c>
      <c r="K17" s="7">
        <v>3.3</v>
      </c>
      <c r="L17" s="7">
        <v>890.2</v>
      </c>
      <c r="M17" s="21"/>
      <c r="N17" s="7">
        <v>249.4</v>
      </c>
      <c r="O17" s="7"/>
      <c r="P17" s="19">
        <v>56.3</v>
      </c>
      <c r="Q17" s="21"/>
      <c r="R17" s="7">
        <v>163.7</v>
      </c>
      <c r="T17" s="7">
        <v>9.1</v>
      </c>
      <c r="U17" s="7"/>
      <c r="V17" s="10">
        <v>8.57</v>
      </c>
      <c r="X17" s="22">
        <v>132317</v>
      </c>
      <c r="Z17" s="1">
        <v>36.4</v>
      </c>
    </row>
    <row r="18" spans="1:26" ht="12.75">
      <c r="A18">
        <f t="shared" si="0"/>
        <v>1975</v>
      </c>
      <c r="C18" s="15">
        <v>4879.5</v>
      </c>
      <c r="E18" s="18">
        <v>85846</v>
      </c>
      <c r="G18" s="7">
        <v>1637.7</v>
      </c>
      <c r="H18" s="19"/>
      <c r="I18" s="7">
        <v>119.6</v>
      </c>
      <c r="J18" s="7">
        <v>135.3</v>
      </c>
      <c r="K18" s="7">
        <v>4.5</v>
      </c>
      <c r="L18" s="7">
        <v>949.1</v>
      </c>
      <c r="M18" s="21"/>
      <c r="N18" s="7">
        <v>230.2</v>
      </c>
      <c r="O18" s="7"/>
      <c r="P18" s="19">
        <v>63.1</v>
      </c>
      <c r="Q18" s="21"/>
      <c r="R18" s="7">
        <v>190.4</v>
      </c>
      <c r="T18" s="7">
        <v>9.5</v>
      </c>
      <c r="U18" s="7"/>
      <c r="V18" s="10">
        <v>8.83</v>
      </c>
      <c r="X18" s="22">
        <v>134647</v>
      </c>
      <c r="Z18" s="1">
        <v>36</v>
      </c>
    </row>
    <row r="19" spans="1:26" ht="12.75">
      <c r="A19">
        <f t="shared" si="0"/>
        <v>1976</v>
      </c>
      <c r="C19" s="15">
        <v>5141.3</v>
      </c>
      <c r="E19" s="18">
        <v>88752</v>
      </c>
      <c r="G19" s="7">
        <v>1824.6</v>
      </c>
      <c r="H19" s="19"/>
      <c r="I19" s="7">
        <v>132.2</v>
      </c>
      <c r="J19" s="7">
        <v>146.4</v>
      </c>
      <c r="K19" s="7">
        <v>5.1</v>
      </c>
      <c r="L19" s="7">
        <v>1059.3</v>
      </c>
      <c r="M19" s="21"/>
      <c r="N19" s="7">
        <v>292</v>
      </c>
      <c r="O19" s="7"/>
      <c r="P19" s="19">
        <v>66.4</v>
      </c>
      <c r="Q19" s="21"/>
      <c r="R19" s="7">
        <v>208.2</v>
      </c>
      <c r="T19" s="7">
        <v>5.7</v>
      </c>
      <c r="U19" s="7"/>
      <c r="V19" s="10">
        <v>8.43</v>
      </c>
      <c r="X19" s="22">
        <v>137040</v>
      </c>
      <c r="Z19" s="1">
        <v>36.1</v>
      </c>
    </row>
    <row r="20" spans="1:26" ht="12.75">
      <c r="A20">
        <f t="shared" si="0"/>
        <v>1977</v>
      </c>
      <c r="C20" s="15">
        <v>5377.7</v>
      </c>
      <c r="E20" s="18">
        <v>92017</v>
      </c>
      <c r="G20" s="7">
        <v>2030.1</v>
      </c>
      <c r="H20" s="19"/>
      <c r="I20" s="7">
        <v>146</v>
      </c>
      <c r="J20" s="7">
        <v>159.7</v>
      </c>
      <c r="K20" s="7">
        <v>7.1</v>
      </c>
      <c r="L20" s="7">
        <v>1180.5</v>
      </c>
      <c r="M20" s="21"/>
      <c r="N20" s="7">
        <v>361.3</v>
      </c>
      <c r="O20" s="7"/>
      <c r="P20" s="19">
        <v>67.6</v>
      </c>
      <c r="Q20" s="21"/>
      <c r="R20" s="7">
        <v>231.8</v>
      </c>
      <c r="T20" s="7">
        <v>6.4</v>
      </c>
      <c r="U20" s="7"/>
      <c r="V20" s="10">
        <v>8.02</v>
      </c>
      <c r="X20" s="22">
        <v>139486</v>
      </c>
      <c r="Z20" s="1">
        <v>35.9</v>
      </c>
    </row>
    <row r="21" spans="1:26" ht="12.75">
      <c r="A21">
        <f t="shared" si="0"/>
        <v>1978</v>
      </c>
      <c r="C21" s="15">
        <v>5677.6</v>
      </c>
      <c r="E21" s="18">
        <v>96048</v>
      </c>
      <c r="G21" s="7">
        <v>2293.8</v>
      </c>
      <c r="H21" s="19"/>
      <c r="I21" s="7">
        <v>167.5</v>
      </c>
      <c r="J21" s="7">
        <v>170.9</v>
      </c>
      <c r="K21" s="7">
        <v>8.9</v>
      </c>
      <c r="L21" s="7">
        <v>1335.5</v>
      </c>
      <c r="M21" s="21"/>
      <c r="N21" s="7">
        <v>438</v>
      </c>
      <c r="O21" s="7"/>
      <c r="P21" s="19">
        <v>77</v>
      </c>
      <c r="Q21" s="21"/>
      <c r="R21" s="7">
        <v>261.4</v>
      </c>
      <c r="T21" s="7">
        <v>7</v>
      </c>
      <c r="U21" s="7"/>
      <c r="V21" s="10">
        <v>8.73</v>
      </c>
      <c r="X21" s="22">
        <v>141920</v>
      </c>
      <c r="Z21" s="1">
        <v>35.8</v>
      </c>
    </row>
    <row r="22" spans="1:26" ht="12.75">
      <c r="A22">
        <f t="shared" si="0"/>
        <v>1979</v>
      </c>
      <c r="C22" s="15">
        <v>5855</v>
      </c>
      <c r="E22" s="18">
        <v>98824</v>
      </c>
      <c r="G22" s="7">
        <v>2562.2</v>
      </c>
      <c r="H22" s="19"/>
      <c r="I22" s="7">
        <v>181.1</v>
      </c>
      <c r="J22" s="7">
        <v>180.1</v>
      </c>
      <c r="K22" s="7">
        <v>8.5</v>
      </c>
      <c r="L22" s="7">
        <v>1498.3</v>
      </c>
      <c r="M22" s="21"/>
      <c r="N22" s="7">
        <v>492.9</v>
      </c>
      <c r="O22" s="7"/>
      <c r="P22" s="19">
        <v>88.5</v>
      </c>
      <c r="Q22" s="21"/>
      <c r="R22" s="7">
        <v>298.9</v>
      </c>
      <c r="T22" s="7">
        <v>8.3</v>
      </c>
      <c r="U22" s="7"/>
      <c r="V22" s="10">
        <v>9.63</v>
      </c>
      <c r="X22" s="22">
        <v>144308</v>
      </c>
      <c r="Z22" s="1">
        <v>35.6</v>
      </c>
    </row>
    <row r="23" spans="1:26" ht="12.75">
      <c r="A23">
        <f t="shared" si="0"/>
        <v>1980</v>
      </c>
      <c r="C23" s="15">
        <v>5839</v>
      </c>
      <c r="E23" s="18">
        <v>99303</v>
      </c>
      <c r="G23" s="7">
        <v>2788.1</v>
      </c>
      <c r="H23" s="19"/>
      <c r="I23" s="7">
        <v>173.5</v>
      </c>
      <c r="J23" s="7">
        <v>200.3</v>
      </c>
      <c r="K23" s="7">
        <v>9.8</v>
      </c>
      <c r="L23" s="7">
        <v>1647.6</v>
      </c>
      <c r="M23" s="21"/>
      <c r="N23" s="7">
        <v>479.3</v>
      </c>
      <c r="O23" s="7"/>
      <c r="P23" s="19">
        <v>100.3</v>
      </c>
      <c r="Q23" s="21"/>
      <c r="R23" s="7">
        <v>344.1</v>
      </c>
      <c r="T23" s="7">
        <v>9.1</v>
      </c>
      <c r="U23" s="7"/>
      <c r="V23" s="10">
        <v>11.94</v>
      </c>
      <c r="X23" s="22">
        <v>146731</v>
      </c>
      <c r="Z23" s="1">
        <v>35.2</v>
      </c>
    </row>
    <row r="24" spans="1:26" ht="12.75">
      <c r="A24">
        <f t="shared" si="0"/>
        <v>1981</v>
      </c>
      <c r="C24" s="15">
        <v>5987.2</v>
      </c>
      <c r="E24" s="18">
        <v>100397</v>
      </c>
      <c r="G24" s="7">
        <v>3126.8</v>
      </c>
      <c r="H24" s="19"/>
      <c r="I24" s="7">
        <v>181.6</v>
      </c>
      <c r="J24" s="7">
        <v>235.6</v>
      </c>
      <c r="K24" s="7">
        <v>11.5</v>
      </c>
      <c r="L24" s="7">
        <v>1819.7</v>
      </c>
      <c r="M24" s="21"/>
      <c r="N24" s="7">
        <v>572.4</v>
      </c>
      <c r="O24" s="7"/>
      <c r="P24" s="19">
        <v>106.8</v>
      </c>
      <c r="Q24" s="21"/>
      <c r="R24" s="7">
        <v>393.3</v>
      </c>
      <c r="T24" s="7">
        <v>9.4</v>
      </c>
      <c r="U24" s="7"/>
      <c r="V24" s="10">
        <v>14.17</v>
      </c>
      <c r="X24" s="22">
        <v>148709</v>
      </c>
      <c r="Z24" s="1">
        <v>35.2</v>
      </c>
    </row>
    <row r="25" spans="1:26" ht="12.75">
      <c r="A25">
        <f t="shared" si="0"/>
        <v>1982</v>
      </c>
      <c r="C25" s="15">
        <v>5870.9</v>
      </c>
      <c r="E25" s="18">
        <v>99526</v>
      </c>
      <c r="G25" s="7">
        <v>3253.2</v>
      </c>
      <c r="H25" s="19"/>
      <c r="I25" s="7">
        <v>174.8</v>
      </c>
      <c r="J25" s="7">
        <v>240.9</v>
      </c>
      <c r="K25" s="7">
        <v>15</v>
      </c>
      <c r="L25" s="7">
        <v>1919.6</v>
      </c>
      <c r="M25" s="21"/>
      <c r="N25" s="7">
        <v>517.2</v>
      </c>
      <c r="O25" s="7"/>
      <c r="P25" s="19">
        <v>112.4</v>
      </c>
      <c r="Q25" s="21"/>
      <c r="R25" s="7">
        <v>433.5</v>
      </c>
      <c r="T25" s="7">
        <v>6.1</v>
      </c>
      <c r="U25" s="8"/>
      <c r="V25" s="10">
        <v>13.79</v>
      </c>
      <c r="X25" s="22">
        <v>150388</v>
      </c>
      <c r="Z25" s="1">
        <v>34.7</v>
      </c>
    </row>
    <row r="26" spans="1:26" ht="12.75">
      <c r="A26">
        <f t="shared" si="0"/>
        <v>1983</v>
      </c>
      <c r="C26" s="15">
        <v>6136.2</v>
      </c>
      <c r="E26" s="18">
        <v>100834</v>
      </c>
      <c r="G26" s="7">
        <v>3534.6</v>
      </c>
      <c r="H26" s="19"/>
      <c r="I26" s="7">
        <v>190.7</v>
      </c>
      <c r="J26" s="7">
        <v>263.3</v>
      </c>
      <c r="K26" s="7">
        <v>21.3</v>
      </c>
      <c r="L26" s="7">
        <v>2035.5</v>
      </c>
      <c r="M26" s="21"/>
      <c r="N26" s="7">
        <v>564.3</v>
      </c>
      <c r="O26" s="7"/>
      <c r="P26" s="19">
        <v>122.8</v>
      </c>
      <c r="Q26" s="21"/>
      <c r="R26" s="7">
        <v>451.1</v>
      </c>
      <c r="T26" s="7">
        <v>4</v>
      </c>
      <c r="U26" s="7"/>
      <c r="V26" s="10">
        <v>12.04</v>
      </c>
      <c r="X26" s="22">
        <v>151874</v>
      </c>
      <c r="Z26" s="1">
        <v>34.9</v>
      </c>
    </row>
    <row r="27" spans="1:26" ht="12.75">
      <c r="A27">
        <f t="shared" si="0"/>
        <v>1984</v>
      </c>
      <c r="C27" s="15">
        <v>6577.1</v>
      </c>
      <c r="E27" s="18">
        <v>105005</v>
      </c>
      <c r="G27" s="7">
        <v>3930.9</v>
      </c>
      <c r="H27" s="19"/>
      <c r="I27" s="7">
        <v>233.1</v>
      </c>
      <c r="J27" s="7">
        <v>289.8</v>
      </c>
      <c r="K27" s="7">
        <v>21.1</v>
      </c>
      <c r="L27" s="7">
        <v>2245.4</v>
      </c>
      <c r="M27" s="21"/>
      <c r="N27" s="7">
        <v>735.6</v>
      </c>
      <c r="O27" s="7"/>
      <c r="P27" s="19">
        <v>139.3</v>
      </c>
      <c r="Q27" s="21"/>
      <c r="R27" s="7">
        <v>474.3</v>
      </c>
      <c r="T27" s="7">
        <v>3.8</v>
      </c>
      <c r="U27" s="7"/>
      <c r="V27" s="10">
        <v>12.71</v>
      </c>
      <c r="X27" s="22">
        <v>153314</v>
      </c>
      <c r="Z27" s="1">
        <v>35.1</v>
      </c>
    </row>
    <row r="28" spans="1:26" ht="12.75">
      <c r="A28">
        <f t="shared" si="0"/>
        <v>1985</v>
      </c>
      <c r="C28" s="15">
        <v>6849.3</v>
      </c>
      <c r="E28" s="18">
        <v>107150</v>
      </c>
      <c r="G28" s="7">
        <v>4217.5</v>
      </c>
      <c r="H28" s="19"/>
      <c r="I28" s="7">
        <v>246.1</v>
      </c>
      <c r="J28" s="7">
        <v>308.1</v>
      </c>
      <c r="K28" s="7">
        <v>21.4</v>
      </c>
      <c r="L28" s="7">
        <v>2411.7</v>
      </c>
      <c r="M28" s="21"/>
      <c r="N28" s="7">
        <v>736.2</v>
      </c>
      <c r="O28" s="7"/>
      <c r="P28" s="19">
        <v>158.8</v>
      </c>
      <c r="Q28" s="21"/>
      <c r="R28" s="7">
        <v>505.4</v>
      </c>
      <c r="T28" s="7">
        <v>3</v>
      </c>
      <c r="U28" s="7"/>
      <c r="V28" s="10">
        <v>11.37</v>
      </c>
      <c r="X28" s="22">
        <v>154758</v>
      </c>
      <c r="Z28" s="1">
        <v>34.9</v>
      </c>
    </row>
    <row r="29" spans="1:26" ht="12.75">
      <c r="A29">
        <f t="shared" si="0"/>
        <v>1986</v>
      </c>
      <c r="C29" s="15">
        <v>7086.5</v>
      </c>
      <c r="E29" s="18">
        <v>109597</v>
      </c>
      <c r="G29" s="7">
        <v>4460.1</v>
      </c>
      <c r="H29" s="19"/>
      <c r="I29" s="7">
        <v>262.6</v>
      </c>
      <c r="J29" s="7">
        <v>323.4</v>
      </c>
      <c r="K29" s="7">
        <v>24.9</v>
      </c>
      <c r="L29" s="7">
        <v>2557.7</v>
      </c>
      <c r="M29" s="21"/>
      <c r="N29" s="7">
        <v>746.5</v>
      </c>
      <c r="O29" s="7"/>
      <c r="P29" s="19">
        <v>173.2</v>
      </c>
      <c r="Q29" s="21"/>
      <c r="R29" s="7">
        <v>538.5</v>
      </c>
      <c r="T29" s="7">
        <v>2.2</v>
      </c>
      <c r="U29" s="7"/>
      <c r="V29" s="10">
        <v>9.02</v>
      </c>
      <c r="X29" s="22">
        <v>156277</v>
      </c>
      <c r="Z29" s="1">
        <v>34.7</v>
      </c>
    </row>
    <row r="30" spans="1:26" ht="12.75">
      <c r="A30">
        <f t="shared" si="0"/>
        <v>1987</v>
      </c>
      <c r="C30" s="15">
        <v>7313.3</v>
      </c>
      <c r="E30" s="18">
        <v>112440</v>
      </c>
      <c r="G30" s="7">
        <v>4736.4</v>
      </c>
      <c r="H30" s="19"/>
      <c r="I30" s="7">
        <v>294.2</v>
      </c>
      <c r="J30" s="7">
        <v>347.5</v>
      </c>
      <c r="K30" s="7">
        <v>30.3</v>
      </c>
      <c r="L30" s="7">
        <v>2735.6</v>
      </c>
      <c r="M30" s="21"/>
      <c r="N30" s="7">
        <v>785</v>
      </c>
      <c r="O30" s="7"/>
      <c r="P30" s="19">
        <v>184.3</v>
      </c>
      <c r="Q30" s="21"/>
      <c r="R30" s="7">
        <v>571.1</v>
      </c>
      <c r="T30" s="7">
        <v>2.9</v>
      </c>
      <c r="U30" s="7"/>
      <c r="V30" s="10">
        <v>9.38</v>
      </c>
      <c r="X30" s="22">
        <v>157792</v>
      </c>
      <c r="Z30" s="1">
        <v>34.7</v>
      </c>
    </row>
    <row r="31" spans="1:26" ht="12.75">
      <c r="A31">
        <f t="shared" si="0"/>
        <v>1988</v>
      </c>
      <c r="C31" s="15">
        <v>7613.9</v>
      </c>
      <c r="E31" s="18">
        <v>114968</v>
      </c>
      <c r="G31" s="7">
        <v>5100.4</v>
      </c>
      <c r="H31" s="19"/>
      <c r="I31" s="7">
        <v>334.8</v>
      </c>
      <c r="J31" s="7">
        <v>374.5</v>
      </c>
      <c r="K31" s="7">
        <v>29.5</v>
      </c>
      <c r="L31" s="7">
        <v>2954.2</v>
      </c>
      <c r="M31" s="21"/>
      <c r="N31" s="7">
        <v>821.6</v>
      </c>
      <c r="O31" s="7"/>
      <c r="P31" s="19">
        <v>186.1</v>
      </c>
      <c r="Q31" s="21"/>
      <c r="R31" s="7">
        <v>611</v>
      </c>
      <c r="T31" s="7">
        <v>3.4</v>
      </c>
      <c r="U31" s="7"/>
      <c r="V31" s="10">
        <v>9.71</v>
      </c>
      <c r="X31" s="22">
        <v>159110</v>
      </c>
      <c r="Z31" s="1">
        <v>34.6</v>
      </c>
    </row>
    <row r="32" spans="1:26" ht="12.75">
      <c r="A32">
        <f t="shared" si="0"/>
        <v>1989</v>
      </c>
      <c r="C32" s="15">
        <v>7885.9</v>
      </c>
      <c r="E32" s="18">
        <v>117342</v>
      </c>
      <c r="G32" s="7">
        <v>5482.1</v>
      </c>
      <c r="H32" s="19"/>
      <c r="I32" s="7">
        <v>351.6</v>
      </c>
      <c r="J32" s="7">
        <v>398.9</v>
      </c>
      <c r="K32" s="7">
        <v>27.4</v>
      </c>
      <c r="L32" s="7">
        <v>3131.3</v>
      </c>
      <c r="M32" s="21"/>
      <c r="N32" s="7">
        <v>874.9</v>
      </c>
      <c r="O32" s="7"/>
      <c r="P32" s="19">
        <v>197.7</v>
      </c>
      <c r="Q32" s="21"/>
      <c r="R32" s="7">
        <v>651.5</v>
      </c>
      <c r="T32" s="7">
        <v>3.8</v>
      </c>
      <c r="U32" s="7"/>
      <c r="V32" s="10">
        <v>9.26</v>
      </c>
      <c r="X32" s="22">
        <v>160180</v>
      </c>
      <c r="Z32" s="1">
        <v>34.5</v>
      </c>
    </row>
    <row r="33" spans="1:26" ht="12.75">
      <c r="A33">
        <f t="shared" si="0"/>
        <v>1990</v>
      </c>
      <c r="C33" s="15">
        <v>8033.9</v>
      </c>
      <c r="E33" s="18">
        <v>118793</v>
      </c>
      <c r="G33" s="7">
        <v>5800.5</v>
      </c>
      <c r="H33" s="19"/>
      <c r="I33" s="7">
        <v>365.1</v>
      </c>
      <c r="J33" s="7">
        <v>425</v>
      </c>
      <c r="K33" s="7">
        <v>27</v>
      </c>
      <c r="L33" s="7">
        <v>3326.3</v>
      </c>
      <c r="M33" s="21"/>
      <c r="N33" s="7">
        <v>861</v>
      </c>
      <c r="O33" s="7"/>
      <c r="P33" s="19">
        <v>215.7</v>
      </c>
      <c r="Q33" s="21"/>
      <c r="R33" s="7">
        <v>691.2</v>
      </c>
      <c r="T33" s="7">
        <v>3.9</v>
      </c>
      <c r="U33" s="7"/>
      <c r="V33" s="10">
        <v>9.32</v>
      </c>
      <c r="X33" s="22">
        <v>161396</v>
      </c>
      <c r="Z33" s="1">
        <v>34.3</v>
      </c>
    </row>
    <row r="34" spans="1:26" ht="12.75">
      <c r="A34">
        <f t="shared" si="0"/>
        <v>1991</v>
      </c>
      <c r="C34" s="15">
        <v>8015.1</v>
      </c>
      <c r="E34" s="18">
        <v>117718</v>
      </c>
      <c r="G34" s="7">
        <v>5992.1</v>
      </c>
      <c r="H34" s="19"/>
      <c r="I34" s="7">
        <v>367.3</v>
      </c>
      <c r="J34" s="7">
        <v>457.1</v>
      </c>
      <c r="K34" s="7">
        <v>27.5</v>
      </c>
      <c r="L34" s="7">
        <v>3438.3</v>
      </c>
      <c r="M34" s="21"/>
      <c r="N34" s="7">
        <v>802.9</v>
      </c>
      <c r="O34" s="7"/>
      <c r="P34" s="19">
        <v>220.4</v>
      </c>
      <c r="Q34" s="21"/>
      <c r="R34" s="7">
        <v>724.4</v>
      </c>
      <c r="T34" s="7">
        <v>3.5</v>
      </c>
      <c r="U34" s="7"/>
      <c r="V34" s="10">
        <v>8.77</v>
      </c>
      <c r="X34" s="22">
        <v>163124</v>
      </c>
      <c r="Z34" s="1">
        <v>34.1</v>
      </c>
    </row>
    <row r="35" spans="1:26" ht="12.75">
      <c r="A35">
        <f t="shared" si="0"/>
        <v>1992</v>
      </c>
      <c r="C35" s="15">
        <v>8287.1</v>
      </c>
      <c r="E35" s="18">
        <v>118492</v>
      </c>
      <c r="G35" s="7">
        <v>6342.3</v>
      </c>
      <c r="H35" s="19"/>
      <c r="I35" s="7">
        <v>414.9</v>
      </c>
      <c r="J35" s="7">
        <v>483.4</v>
      </c>
      <c r="K35" s="7">
        <v>30.1</v>
      </c>
      <c r="L35" s="7">
        <v>3631.4</v>
      </c>
      <c r="M35" s="21"/>
      <c r="N35" s="7">
        <v>864.8</v>
      </c>
      <c r="O35" s="7"/>
      <c r="P35" s="19">
        <v>223</v>
      </c>
      <c r="Q35" s="21"/>
      <c r="R35" s="7">
        <v>744.4</v>
      </c>
      <c r="T35" s="7">
        <v>2.4</v>
      </c>
      <c r="U35" s="7"/>
      <c r="V35" s="10">
        <v>8.14</v>
      </c>
      <c r="X35" s="22">
        <v>164849</v>
      </c>
      <c r="Z35" s="1">
        <v>34.2</v>
      </c>
    </row>
    <row r="36" spans="1:26" ht="12.75">
      <c r="A36">
        <f t="shared" si="0"/>
        <v>1993</v>
      </c>
      <c r="C36" s="15">
        <v>8523.4</v>
      </c>
      <c r="E36" s="18">
        <v>120259</v>
      </c>
      <c r="G36" s="7">
        <v>6667.4</v>
      </c>
      <c r="H36" s="19"/>
      <c r="I36" s="7">
        <v>449.6</v>
      </c>
      <c r="J36" s="7">
        <v>503.1</v>
      </c>
      <c r="K36" s="7">
        <v>36.7</v>
      </c>
      <c r="L36" s="7">
        <v>3797.1</v>
      </c>
      <c r="M36" s="21"/>
      <c r="N36" s="7">
        <v>953.3</v>
      </c>
      <c r="O36" s="7"/>
      <c r="P36" s="19">
        <v>219.3</v>
      </c>
      <c r="Q36" s="21"/>
      <c r="R36" s="7">
        <v>778</v>
      </c>
      <c r="T36" s="7">
        <v>2.2</v>
      </c>
      <c r="U36" s="8"/>
      <c r="V36" s="10">
        <v>7.22</v>
      </c>
      <c r="X36" s="22">
        <v>166719</v>
      </c>
      <c r="Z36" s="1">
        <v>34.3</v>
      </c>
    </row>
    <row r="37" spans="1:26" ht="12.75">
      <c r="A37">
        <f t="shared" si="0"/>
        <v>1994</v>
      </c>
      <c r="C37" s="15">
        <v>8870.7</v>
      </c>
      <c r="E37" s="18">
        <v>123060</v>
      </c>
      <c r="G37" s="7">
        <v>7085.2</v>
      </c>
      <c r="H37" s="19"/>
      <c r="I37" s="7">
        <v>485.1</v>
      </c>
      <c r="J37" s="7">
        <v>545.2</v>
      </c>
      <c r="K37" s="7">
        <v>32.5</v>
      </c>
      <c r="L37" s="7">
        <v>3998.5</v>
      </c>
      <c r="M37" s="21"/>
      <c r="N37" s="7">
        <v>1097.3</v>
      </c>
      <c r="O37" s="7"/>
      <c r="P37" s="19">
        <v>220.9</v>
      </c>
      <c r="Q37" s="21"/>
      <c r="R37" s="7">
        <v>819.2</v>
      </c>
      <c r="T37" s="7">
        <v>2.1</v>
      </c>
      <c r="U37" s="7"/>
      <c r="V37" s="10">
        <v>7.96</v>
      </c>
      <c r="X37" s="22">
        <v>168638</v>
      </c>
      <c r="Z37" s="1">
        <v>34.5</v>
      </c>
    </row>
    <row r="38" spans="1:26" ht="12.75">
      <c r="A38">
        <f t="shared" si="0"/>
        <v>1995</v>
      </c>
      <c r="C38" s="15">
        <v>9093.7</v>
      </c>
      <c r="E38" s="18">
        <v>124900</v>
      </c>
      <c r="G38" s="7">
        <v>7414.7</v>
      </c>
      <c r="H38" s="19"/>
      <c r="I38" s="7">
        <v>516</v>
      </c>
      <c r="J38" s="7">
        <v>557.9</v>
      </c>
      <c r="K38" s="7">
        <v>34.8</v>
      </c>
      <c r="L38" s="7">
        <v>4195.2</v>
      </c>
      <c r="M38" s="21"/>
      <c r="N38" s="7">
        <v>1144</v>
      </c>
      <c r="O38" s="7"/>
      <c r="P38" s="19">
        <v>232.6</v>
      </c>
      <c r="Q38" s="21"/>
      <c r="R38" s="7">
        <v>869.5</v>
      </c>
      <c r="T38" s="7">
        <v>2.1</v>
      </c>
      <c r="U38" s="7"/>
      <c r="V38" s="10">
        <v>7.59</v>
      </c>
      <c r="X38" s="22">
        <v>170652</v>
      </c>
      <c r="Z38" s="1">
        <v>34.3</v>
      </c>
    </row>
    <row r="39" spans="1:26" ht="12.75">
      <c r="A39">
        <f t="shared" si="0"/>
        <v>1996</v>
      </c>
      <c r="C39" s="15">
        <v>9433.9</v>
      </c>
      <c r="E39" s="18">
        <v>126708</v>
      </c>
      <c r="G39" s="7">
        <v>7838.5</v>
      </c>
      <c r="H39" s="19"/>
      <c r="I39" s="7">
        <v>583.7</v>
      </c>
      <c r="J39" s="7">
        <v>580.8</v>
      </c>
      <c r="K39" s="7">
        <v>35.2</v>
      </c>
      <c r="L39" s="7">
        <v>4391.4</v>
      </c>
      <c r="M39" s="21"/>
      <c r="N39" s="7">
        <v>1240.2</v>
      </c>
      <c r="O39" s="7"/>
      <c r="P39" s="19">
        <v>244.2</v>
      </c>
      <c r="Q39" s="21"/>
      <c r="R39" s="7">
        <v>912.5</v>
      </c>
      <c r="T39" s="7">
        <v>1.9</v>
      </c>
      <c r="U39" s="7"/>
      <c r="V39" s="10">
        <v>7.37</v>
      </c>
      <c r="X39" s="22">
        <v>172945</v>
      </c>
      <c r="Z39" s="1">
        <v>34.3</v>
      </c>
    </row>
    <row r="40" spans="1:26" ht="12.75">
      <c r="A40">
        <f t="shared" si="0"/>
        <v>1997</v>
      </c>
      <c r="C40" s="15">
        <v>9854.3</v>
      </c>
      <c r="E40" s="18">
        <v>129558</v>
      </c>
      <c r="G40" s="7">
        <v>8332.4</v>
      </c>
      <c r="H40" s="19"/>
      <c r="I40" s="7">
        <v>628.2</v>
      </c>
      <c r="J40" s="7">
        <v>611.6</v>
      </c>
      <c r="K40" s="7">
        <v>33.8</v>
      </c>
      <c r="L40" s="7">
        <v>4665.6</v>
      </c>
      <c r="M40" s="21"/>
      <c r="N40" s="7">
        <v>1388.7</v>
      </c>
      <c r="O40" s="7"/>
      <c r="P40" s="19">
        <v>252.3</v>
      </c>
      <c r="Q40" s="21"/>
      <c r="R40" s="7">
        <v>963.8</v>
      </c>
      <c r="T40" s="7">
        <v>1.8</v>
      </c>
      <c r="U40" s="7"/>
      <c r="V40" s="10">
        <v>7.26</v>
      </c>
      <c r="X40" s="22">
        <v>175445</v>
      </c>
      <c r="Z40" s="1">
        <v>34.5</v>
      </c>
    </row>
    <row r="41" spans="1:26" ht="12.75">
      <c r="A41">
        <f t="shared" si="0"/>
        <v>1998</v>
      </c>
      <c r="C41" s="15">
        <v>10283.5</v>
      </c>
      <c r="E41" s="18">
        <v>131463</v>
      </c>
      <c r="G41" s="7">
        <v>8793.5</v>
      </c>
      <c r="H41" s="19"/>
      <c r="I41" s="7">
        <v>687.5</v>
      </c>
      <c r="J41" s="7">
        <v>639.5</v>
      </c>
      <c r="K41" s="7">
        <v>36.4</v>
      </c>
      <c r="L41" s="7">
        <v>5023.2</v>
      </c>
      <c r="M41" s="21"/>
      <c r="N41" s="7">
        <v>1510.8</v>
      </c>
      <c r="O41" s="7"/>
      <c r="P41" s="19">
        <v>262.9</v>
      </c>
      <c r="Q41" s="21"/>
      <c r="R41" s="7">
        <v>1020.5</v>
      </c>
      <c r="T41" s="7">
        <v>1.1</v>
      </c>
      <c r="U41" s="7"/>
      <c r="V41" s="10">
        <v>6.53</v>
      </c>
      <c r="X41" s="22">
        <v>178018</v>
      </c>
      <c r="Z41" s="1">
        <v>34.5</v>
      </c>
    </row>
    <row r="42" spans="1:26" ht="12.75">
      <c r="A42">
        <f t="shared" si="0"/>
        <v>1999</v>
      </c>
      <c r="C42" s="15">
        <v>10779.8</v>
      </c>
      <c r="E42" s="18">
        <v>133488</v>
      </c>
      <c r="G42" s="7">
        <v>9353.5</v>
      </c>
      <c r="H42" s="19"/>
      <c r="I42" s="7">
        <v>746.8</v>
      </c>
      <c r="J42" s="7">
        <v>673.6</v>
      </c>
      <c r="K42" s="7">
        <v>45.2</v>
      </c>
      <c r="L42" s="7">
        <v>5353.9</v>
      </c>
      <c r="M42" s="21"/>
      <c r="N42" s="7">
        <v>1641.5</v>
      </c>
      <c r="O42" s="7"/>
      <c r="P42" s="19">
        <v>287.4</v>
      </c>
      <c r="Q42" s="21"/>
      <c r="R42" s="7">
        <v>1094.4</v>
      </c>
      <c r="T42" s="7">
        <v>1.5</v>
      </c>
      <c r="U42" s="7"/>
      <c r="V42" s="10">
        <v>7.04</v>
      </c>
      <c r="X42" s="22">
        <v>180606</v>
      </c>
      <c r="Z42" s="1">
        <v>34.3</v>
      </c>
    </row>
    <row r="43" spans="1:26" ht="12.75">
      <c r="A43">
        <f t="shared" si="0"/>
        <v>2000</v>
      </c>
      <c r="C43" s="15">
        <v>11226</v>
      </c>
      <c r="E43" s="18">
        <v>136891</v>
      </c>
      <c r="G43" s="7">
        <v>9951.5</v>
      </c>
      <c r="H43" s="19"/>
      <c r="I43" s="7">
        <v>817.5</v>
      </c>
      <c r="J43" s="7">
        <v>708.6</v>
      </c>
      <c r="K43" s="7">
        <v>45.8</v>
      </c>
      <c r="L43" s="7">
        <v>5788.8</v>
      </c>
      <c r="M43" s="21"/>
      <c r="N43" s="7">
        <v>1772.2</v>
      </c>
      <c r="O43" s="7"/>
      <c r="P43" s="19">
        <v>304.4</v>
      </c>
      <c r="Q43" s="21"/>
      <c r="R43" s="7">
        <v>1184.3</v>
      </c>
      <c r="T43" s="7">
        <v>2.2</v>
      </c>
      <c r="U43" s="7"/>
      <c r="V43" s="10">
        <v>7.62</v>
      </c>
      <c r="X43" s="22">
        <v>182949</v>
      </c>
      <c r="Z43" s="1">
        <v>34.3</v>
      </c>
    </row>
    <row r="44" spans="1:26" ht="12.75">
      <c r="A44">
        <f t="shared" si="0"/>
        <v>2001</v>
      </c>
      <c r="C44" s="15">
        <v>11347.2</v>
      </c>
      <c r="E44" s="18">
        <v>136933</v>
      </c>
      <c r="G44" s="7">
        <v>10286.2</v>
      </c>
      <c r="H44" s="19"/>
      <c r="I44" s="7">
        <v>870.7</v>
      </c>
      <c r="J44" s="7">
        <v>727.7</v>
      </c>
      <c r="K44" s="7">
        <v>58.7</v>
      </c>
      <c r="L44" s="7">
        <v>5979.3</v>
      </c>
      <c r="M44" s="21"/>
      <c r="N44" s="7">
        <v>1661.9</v>
      </c>
      <c r="O44" s="7"/>
      <c r="P44" s="19">
        <v>322</v>
      </c>
      <c r="Q44" s="21"/>
      <c r="R44" s="7">
        <v>1256.2</v>
      </c>
      <c r="T44" s="7">
        <v>2.3</v>
      </c>
      <c r="U44" s="7"/>
      <c r="V44" s="10">
        <v>7.08</v>
      </c>
      <c r="X44" s="22">
        <v>185353</v>
      </c>
      <c r="Z44" s="1">
        <v>34</v>
      </c>
    </row>
    <row r="45" spans="1:26" ht="12.75">
      <c r="A45">
        <f t="shared" si="0"/>
        <v>2002</v>
      </c>
      <c r="C45" s="15">
        <v>11553</v>
      </c>
      <c r="E45" s="18">
        <v>136485</v>
      </c>
      <c r="G45" s="7">
        <v>10642.3</v>
      </c>
      <c r="H45" s="19"/>
      <c r="I45" s="7">
        <v>890.3</v>
      </c>
      <c r="J45" s="7">
        <v>762.8</v>
      </c>
      <c r="K45" s="7">
        <v>41.4</v>
      </c>
      <c r="L45" s="7">
        <v>6110.8</v>
      </c>
      <c r="M45" s="21"/>
      <c r="N45" s="7">
        <v>1647</v>
      </c>
      <c r="O45" s="7"/>
      <c r="P45" s="19">
        <v>343.4</v>
      </c>
      <c r="Q45" s="21"/>
      <c r="R45" s="7">
        <v>1305</v>
      </c>
      <c r="T45" s="7">
        <v>1.6</v>
      </c>
      <c r="U45" s="7"/>
      <c r="V45" s="10">
        <v>6.49</v>
      </c>
      <c r="X45" s="22">
        <v>187699</v>
      </c>
      <c r="Z45" s="1">
        <v>33.9</v>
      </c>
    </row>
    <row r="46" spans="1:26" ht="12.75">
      <c r="A46">
        <f t="shared" si="0"/>
        <v>2003</v>
      </c>
      <c r="C46" s="15">
        <v>11840.7</v>
      </c>
      <c r="E46" s="18">
        <v>137736</v>
      </c>
      <c r="G46" s="19">
        <v>11142.1</v>
      </c>
      <c r="H46" s="19"/>
      <c r="I46" s="19">
        <v>930.6</v>
      </c>
      <c r="J46" s="19">
        <v>806.8</v>
      </c>
      <c r="K46" s="19">
        <v>49.1</v>
      </c>
      <c r="L46" s="19">
        <v>6382.6</v>
      </c>
      <c r="M46" s="21"/>
      <c r="N46" s="19">
        <v>1729.7</v>
      </c>
      <c r="O46" s="19"/>
      <c r="P46" s="19">
        <v>355.7</v>
      </c>
      <c r="Q46" s="21"/>
      <c r="R46" s="19">
        <v>1354.1</v>
      </c>
      <c r="T46" s="6">
        <v>2.2</v>
      </c>
      <c r="U46" s="7"/>
      <c r="V46" s="10">
        <v>5.67</v>
      </c>
      <c r="X46" s="22">
        <v>189852</v>
      </c>
      <c r="Z46" s="1">
        <v>33.7</v>
      </c>
    </row>
    <row r="47" spans="1:26" ht="12.75">
      <c r="A47">
        <f t="shared" si="0"/>
        <v>2004</v>
      </c>
      <c r="C47" s="15">
        <v>12263.8</v>
      </c>
      <c r="E47" s="17">
        <v>139252</v>
      </c>
      <c r="G47" s="20">
        <v>11867.8</v>
      </c>
      <c r="H47" s="19"/>
      <c r="I47" s="20">
        <v>1033.8</v>
      </c>
      <c r="J47" s="20">
        <v>863.4</v>
      </c>
      <c r="K47" s="20">
        <v>46.4</v>
      </c>
      <c r="L47" s="20">
        <v>6693.4</v>
      </c>
      <c r="M47" s="21"/>
      <c r="N47" s="20">
        <v>1968.6</v>
      </c>
      <c r="O47" s="20"/>
      <c r="P47" s="19">
        <v>372.3</v>
      </c>
      <c r="Q47" s="21"/>
      <c r="R47" s="20">
        <v>1432.8</v>
      </c>
      <c r="T47" s="8">
        <v>2.8</v>
      </c>
      <c r="U47" s="8"/>
      <c r="V47" s="6">
        <v>5.63</v>
      </c>
      <c r="X47" s="22">
        <v>191976</v>
      </c>
      <c r="Z47" s="1">
        <v>33.7</v>
      </c>
    </row>
    <row r="48" spans="1:26" ht="12.75">
      <c r="A48">
        <f t="shared" si="0"/>
        <v>2005</v>
      </c>
      <c r="C48" s="15">
        <v>12638.4</v>
      </c>
      <c r="E48" s="17">
        <v>141730</v>
      </c>
      <c r="G48" s="19">
        <v>12638.4</v>
      </c>
      <c r="H48" s="19"/>
      <c r="I48" s="19">
        <v>1069.8</v>
      </c>
      <c r="J48" s="19">
        <v>930.2</v>
      </c>
      <c r="K48" s="19">
        <v>60.9</v>
      </c>
      <c r="L48" s="19">
        <v>7065</v>
      </c>
      <c r="M48" s="21"/>
      <c r="N48" s="19">
        <v>2172.2</v>
      </c>
      <c r="O48" s="19"/>
      <c r="P48" s="19">
        <v>392.2</v>
      </c>
      <c r="Q48" s="21"/>
      <c r="R48" s="19">
        <v>1541.4</v>
      </c>
      <c r="T48" s="6">
        <v>3.3</v>
      </c>
      <c r="U48" s="7"/>
      <c r="V48" s="6">
        <v>5.24</v>
      </c>
      <c r="X48" s="22">
        <v>194142</v>
      </c>
      <c r="Z48" s="1">
        <v>33.8</v>
      </c>
    </row>
    <row r="49" spans="1:26" ht="12.75">
      <c r="A49">
        <f t="shared" si="0"/>
        <v>2006</v>
      </c>
      <c r="C49" s="15">
        <v>12976.2</v>
      </c>
      <c r="E49" s="17">
        <v>144427</v>
      </c>
      <c r="G49" s="19">
        <v>13398.9</v>
      </c>
      <c r="H49" s="19"/>
      <c r="I49" s="19">
        <v>1133</v>
      </c>
      <c r="J49" s="19">
        <v>986.8</v>
      </c>
      <c r="K49" s="19">
        <v>51.4</v>
      </c>
      <c r="L49" s="19">
        <v>7477</v>
      </c>
      <c r="M49" s="21"/>
      <c r="N49" s="19">
        <v>2327.2</v>
      </c>
      <c r="O49" s="19"/>
      <c r="P49" s="19">
        <v>425.1</v>
      </c>
      <c r="Q49" s="21"/>
      <c r="R49" s="19">
        <v>1660.7</v>
      </c>
      <c r="T49" s="6">
        <v>3.3</v>
      </c>
      <c r="U49" s="7"/>
      <c r="V49" s="6">
        <v>5.59</v>
      </c>
      <c r="X49" s="22">
        <v>196443</v>
      </c>
      <c r="Z49" s="1">
        <v>33.9</v>
      </c>
    </row>
    <row r="50" spans="1:26" ht="12.75">
      <c r="A50">
        <f t="shared" si="0"/>
        <v>2007</v>
      </c>
      <c r="C50" s="15">
        <v>13228.9</v>
      </c>
      <c r="E50" s="17">
        <v>146047</v>
      </c>
      <c r="G50" s="19">
        <v>14061.8</v>
      </c>
      <c r="H50" s="19"/>
      <c r="I50" s="19">
        <v>1090.4</v>
      </c>
      <c r="J50" s="19">
        <v>1027.2</v>
      </c>
      <c r="K50" s="19">
        <v>54.6</v>
      </c>
      <c r="L50" s="19">
        <v>7855.9</v>
      </c>
      <c r="M50" s="21"/>
      <c r="N50" s="19">
        <v>2295.2</v>
      </c>
      <c r="O50" s="19"/>
      <c r="P50" s="19">
        <v>456.6</v>
      </c>
      <c r="Q50" s="21"/>
      <c r="R50" s="19">
        <v>1767.5</v>
      </c>
      <c r="T50" s="6">
        <v>2.9</v>
      </c>
      <c r="U50" s="7"/>
      <c r="V50" s="6">
        <v>5.56</v>
      </c>
      <c r="X50" s="22">
        <v>198573</v>
      </c>
      <c r="Z50" s="1">
        <v>33.9</v>
      </c>
    </row>
    <row r="51" spans="1:26" ht="12.75">
      <c r="A51">
        <f t="shared" si="0"/>
        <v>2008</v>
      </c>
      <c r="C51" s="1">
        <v>13228.8</v>
      </c>
      <c r="E51" s="17">
        <v>145362</v>
      </c>
      <c r="G51" s="19">
        <v>14369.1</v>
      </c>
      <c r="H51" s="19"/>
      <c r="I51" s="19">
        <v>1102</v>
      </c>
      <c r="J51" s="19">
        <v>1045.1</v>
      </c>
      <c r="K51" s="19">
        <v>52.8</v>
      </c>
      <c r="L51" s="19">
        <v>8060.8</v>
      </c>
      <c r="M51" s="21"/>
      <c r="N51" s="19">
        <v>2096.7</v>
      </c>
      <c r="O51" s="19"/>
      <c r="P51" s="19">
        <v>495.4</v>
      </c>
      <c r="Q51" s="21"/>
      <c r="R51" s="19">
        <v>1849.2</v>
      </c>
      <c r="T51" s="6">
        <v>2.2</v>
      </c>
      <c r="V51" s="10">
        <v>5.63</v>
      </c>
      <c r="X51" s="22">
        <v>200220</v>
      </c>
      <c r="Z51" s="1">
        <v>33.6</v>
      </c>
    </row>
    <row r="52" spans="1:26" ht="12.75">
      <c r="A52">
        <f t="shared" si="0"/>
        <v>2009</v>
      </c>
      <c r="C52" s="1">
        <v>12880.6</v>
      </c>
      <c r="E52" s="17">
        <v>139877</v>
      </c>
      <c r="G52" s="19">
        <v>14119</v>
      </c>
      <c r="H52" s="19"/>
      <c r="I52" s="19">
        <v>1011.9</v>
      </c>
      <c r="J52" s="19">
        <v>1024.7</v>
      </c>
      <c r="K52" s="19">
        <v>60.3</v>
      </c>
      <c r="L52" s="19">
        <v>7811.7</v>
      </c>
      <c r="M52" s="21"/>
      <c r="N52" s="19">
        <v>1589.2</v>
      </c>
      <c r="O52" s="19"/>
      <c r="P52" s="19">
        <v>503.3</v>
      </c>
      <c r="Q52" s="21"/>
      <c r="R52" s="19">
        <v>1861.1</v>
      </c>
      <c r="T52" s="6">
        <v>0.9</v>
      </c>
      <c r="V52" s="6">
        <v>5.31</v>
      </c>
      <c r="X52" s="22">
        <v>201852</v>
      </c>
      <c r="Z52" s="1">
        <v>33.1</v>
      </c>
    </row>
    <row r="53" spans="1:26" ht="12.75">
      <c r="A53">
        <f t="shared" si="0"/>
        <v>2010</v>
      </c>
      <c r="C53" s="1">
        <v>13248.7</v>
      </c>
      <c r="E53" s="17">
        <v>139064</v>
      </c>
      <c r="G53" s="19">
        <v>14660.2</v>
      </c>
      <c r="H53" s="19"/>
      <c r="I53" s="19">
        <v>1055.8</v>
      </c>
      <c r="J53" s="19">
        <v>1058.8</v>
      </c>
      <c r="K53" s="19">
        <v>59</v>
      </c>
      <c r="L53" s="19">
        <v>7990.8</v>
      </c>
      <c r="M53" s="21"/>
      <c r="N53" s="19">
        <v>1821.4</v>
      </c>
      <c r="O53" s="19"/>
      <c r="P53" s="19">
        <v>511.5</v>
      </c>
      <c r="Q53" s="21"/>
      <c r="R53" s="19">
        <v>1868.7</v>
      </c>
      <c r="T53" s="6">
        <v>0.9</v>
      </c>
      <c r="V53" s="6">
        <v>4.94</v>
      </c>
      <c r="X53" s="22">
        <v>202710.12328299272</v>
      </c>
      <c r="Z53" s="1">
        <v>33.4</v>
      </c>
    </row>
    <row r="54" ht="12.75"/>
    <row r="55" ht="12.75"/>
  </sheetData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H4" sqref="H4"/>
    </sheetView>
  </sheetViews>
  <sheetFormatPr defaultColWidth="9.140625" defaultRowHeight="12.75"/>
  <cols>
    <col min="2" max="2" width="9.140625" style="21" customWidth="1"/>
    <col min="4" max="4" width="9.57421875" style="0" bestFit="1" customWidth="1"/>
  </cols>
  <sheetData>
    <row r="1" spans="2:8" ht="12.75">
      <c r="B1" s="21" t="s">
        <v>27</v>
      </c>
      <c r="D1" t="s">
        <v>29</v>
      </c>
      <c r="F1" s="17" t="s">
        <v>12</v>
      </c>
      <c r="H1" t="s">
        <v>6</v>
      </c>
    </row>
    <row r="2" spans="1:6" ht="12.75">
      <c r="A2">
        <v>1962</v>
      </c>
      <c r="B2" s="23" t="str">
        <f>'raw data'!Z5</f>
        <v>n.a.</v>
      </c>
      <c r="D2" s="1"/>
      <c r="F2" s="18">
        <f>'raw data'!E5</f>
        <v>66702</v>
      </c>
    </row>
    <row r="3" spans="1:6" ht="12.75">
      <c r="A3">
        <f aca="true" t="shared" si="0" ref="A3:A47">A2+1</f>
        <v>1963</v>
      </c>
      <c r="B3" s="23" t="str">
        <f>'raw data'!Z6</f>
        <v>n.a.</v>
      </c>
      <c r="D3" s="1"/>
      <c r="F3" s="18">
        <f>'raw data'!E6</f>
        <v>67762</v>
      </c>
    </row>
    <row r="4" spans="1:8" ht="12.75">
      <c r="A4">
        <f t="shared" si="0"/>
        <v>1964</v>
      </c>
      <c r="B4" s="23">
        <f>'raw data'!Z7</f>
        <v>38.5</v>
      </c>
      <c r="D4" s="1">
        <f aca="true" t="shared" si="1" ref="D4:D50">B4*52</f>
        <v>2002</v>
      </c>
      <c r="F4" s="18">
        <f>'raw data'!E7</f>
        <v>69305</v>
      </c>
      <c r="H4">
        <f aca="true" t="shared" si="2" ref="H4:H50">F4*D4/1000000</f>
        <v>138.74861</v>
      </c>
    </row>
    <row r="5" spans="1:8" ht="12.75">
      <c r="A5">
        <f t="shared" si="0"/>
        <v>1965</v>
      </c>
      <c r="B5" s="23">
        <f>'raw data'!Z8</f>
        <v>38.6</v>
      </c>
      <c r="D5" s="1">
        <f t="shared" si="1"/>
        <v>2007.2</v>
      </c>
      <c r="F5" s="18">
        <f>'raw data'!E8</f>
        <v>71088</v>
      </c>
      <c r="H5">
        <f t="shared" si="2"/>
        <v>142.6878336</v>
      </c>
    </row>
    <row r="6" spans="1:8" ht="12.75">
      <c r="A6">
        <f t="shared" si="0"/>
        <v>1966</v>
      </c>
      <c r="B6" s="23">
        <f>'raw data'!Z9</f>
        <v>38.5</v>
      </c>
      <c r="D6" s="1">
        <f t="shared" si="1"/>
        <v>2002</v>
      </c>
      <c r="F6" s="18">
        <f>'raw data'!E9</f>
        <v>72895</v>
      </c>
      <c r="H6">
        <f t="shared" si="2"/>
        <v>145.93579</v>
      </c>
    </row>
    <row r="7" spans="1:8" ht="12.75">
      <c r="A7">
        <f t="shared" si="0"/>
        <v>1967</v>
      </c>
      <c r="B7" s="23">
        <f>'raw data'!Z10</f>
        <v>37.9</v>
      </c>
      <c r="D7" s="1">
        <f t="shared" si="1"/>
        <v>1970.8</v>
      </c>
      <c r="F7" s="18">
        <f>'raw data'!E10</f>
        <v>74372</v>
      </c>
      <c r="H7">
        <f t="shared" si="2"/>
        <v>146.5723376</v>
      </c>
    </row>
    <row r="8" spans="1:8" ht="12.75">
      <c r="A8">
        <f t="shared" si="0"/>
        <v>1968</v>
      </c>
      <c r="B8" s="23">
        <f>'raw data'!Z11</f>
        <v>37.7</v>
      </c>
      <c r="D8" s="1">
        <f t="shared" si="1"/>
        <v>1960.4</v>
      </c>
      <c r="F8" s="18">
        <f>'raw data'!E11</f>
        <v>75920</v>
      </c>
      <c r="H8">
        <f t="shared" si="2"/>
        <v>148.833568</v>
      </c>
    </row>
    <row r="9" spans="1:8" ht="12.75">
      <c r="A9">
        <f t="shared" si="0"/>
        <v>1969</v>
      </c>
      <c r="B9" s="23">
        <f>'raw data'!Z12</f>
        <v>37.5</v>
      </c>
      <c r="D9" s="1">
        <f t="shared" si="1"/>
        <v>1950</v>
      </c>
      <c r="F9" s="18">
        <f>'raw data'!E12</f>
        <v>77902</v>
      </c>
      <c r="H9">
        <f t="shared" si="2"/>
        <v>151.9089</v>
      </c>
    </row>
    <row r="10" spans="1:8" ht="12.75">
      <c r="A10">
        <f t="shared" si="0"/>
        <v>1970</v>
      </c>
      <c r="B10" s="23">
        <f>'raw data'!Z13</f>
        <v>37</v>
      </c>
      <c r="D10" s="1">
        <f t="shared" si="1"/>
        <v>1924</v>
      </c>
      <c r="F10" s="18">
        <f>'raw data'!E13</f>
        <v>78678</v>
      </c>
      <c r="H10">
        <f t="shared" si="2"/>
        <v>151.376472</v>
      </c>
    </row>
    <row r="11" spans="1:8" ht="12.75">
      <c r="A11">
        <f t="shared" si="0"/>
        <v>1971</v>
      </c>
      <c r="B11" s="23">
        <f>'raw data'!Z14</f>
        <v>36.8</v>
      </c>
      <c r="D11" s="1">
        <f t="shared" si="1"/>
        <v>1913.6</v>
      </c>
      <c r="F11" s="18">
        <f>'raw data'!E14</f>
        <v>79367</v>
      </c>
      <c r="H11">
        <f t="shared" si="2"/>
        <v>151.87669119999998</v>
      </c>
    </row>
    <row r="12" spans="1:8" ht="12.75">
      <c r="A12">
        <f t="shared" si="0"/>
        <v>1972</v>
      </c>
      <c r="B12" s="23">
        <f>'raw data'!Z15</f>
        <v>36.9</v>
      </c>
      <c r="D12" s="1">
        <f t="shared" si="1"/>
        <v>1918.8</v>
      </c>
      <c r="F12" s="18">
        <f>'raw data'!E15</f>
        <v>82153</v>
      </c>
      <c r="H12">
        <f t="shared" si="2"/>
        <v>157.6351764</v>
      </c>
    </row>
    <row r="13" spans="1:8" ht="12.75">
      <c r="A13">
        <f t="shared" si="0"/>
        <v>1973</v>
      </c>
      <c r="B13" s="23">
        <f>'raw data'!Z16</f>
        <v>36.9</v>
      </c>
      <c r="D13" s="1">
        <f t="shared" si="1"/>
        <v>1918.8</v>
      </c>
      <c r="F13" s="18">
        <f>'raw data'!E16</f>
        <v>85064</v>
      </c>
      <c r="H13">
        <f t="shared" si="2"/>
        <v>163.22080319999998</v>
      </c>
    </row>
    <row r="14" spans="1:8" ht="12.75">
      <c r="A14">
        <f t="shared" si="0"/>
        <v>1974</v>
      </c>
      <c r="B14" s="23">
        <f>'raw data'!Z17</f>
        <v>36.4</v>
      </c>
      <c r="D14" s="1">
        <f t="shared" si="1"/>
        <v>1892.8</v>
      </c>
      <c r="F14" s="18">
        <f>'raw data'!E17</f>
        <v>86794</v>
      </c>
      <c r="H14">
        <f t="shared" si="2"/>
        <v>164.28368319999998</v>
      </c>
    </row>
    <row r="15" spans="1:8" ht="12.75">
      <c r="A15">
        <f t="shared" si="0"/>
        <v>1975</v>
      </c>
      <c r="B15" s="23">
        <f>'raw data'!Z18</f>
        <v>36</v>
      </c>
      <c r="D15" s="1">
        <f t="shared" si="1"/>
        <v>1872</v>
      </c>
      <c r="F15" s="18">
        <f>'raw data'!E18</f>
        <v>85846</v>
      </c>
      <c r="H15">
        <f t="shared" si="2"/>
        <v>160.703712</v>
      </c>
    </row>
    <row r="16" spans="1:8" ht="12.75">
      <c r="A16">
        <f t="shared" si="0"/>
        <v>1976</v>
      </c>
      <c r="B16" s="23">
        <f>'raw data'!Z19</f>
        <v>36.1</v>
      </c>
      <c r="D16" s="1">
        <f t="shared" si="1"/>
        <v>1877.2</v>
      </c>
      <c r="F16" s="18">
        <f>'raw data'!E19</f>
        <v>88752</v>
      </c>
      <c r="H16">
        <f t="shared" si="2"/>
        <v>166.6052544</v>
      </c>
    </row>
    <row r="17" spans="1:8" ht="12.75">
      <c r="A17">
        <f t="shared" si="0"/>
        <v>1977</v>
      </c>
      <c r="B17" s="23">
        <f>'raw data'!Z20</f>
        <v>35.9</v>
      </c>
      <c r="D17" s="1">
        <f t="shared" si="1"/>
        <v>1866.8</v>
      </c>
      <c r="F17" s="18">
        <f>'raw data'!E20</f>
        <v>92017</v>
      </c>
      <c r="H17">
        <f t="shared" si="2"/>
        <v>171.7773356</v>
      </c>
    </row>
    <row r="18" spans="1:8" ht="12.75">
      <c r="A18">
        <f t="shared" si="0"/>
        <v>1978</v>
      </c>
      <c r="B18" s="23">
        <f>'raw data'!Z21</f>
        <v>35.8</v>
      </c>
      <c r="D18" s="1">
        <f t="shared" si="1"/>
        <v>1861.6</v>
      </c>
      <c r="F18" s="18">
        <f>'raw data'!E21</f>
        <v>96048</v>
      </c>
      <c r="H18">
        <f t="shared" si="2"/>
        <v>178.80295679999998</v>
      </c>
    </row>
    <row r="19" spans="1:8" ht="12.75">
      <c r="A19">
        <f t="shared" si="0"/>
        <v>1979</v>
      </c>
      <c r="B19" s="23">
        <f>'raw data'!Z22</f>
        <v>35.6</v>
      </c>
      <c r="D19" s="1">
        <f t="shared" si="1"/>
        <v>1851.2</v>
      </c>
      <c r="F19" s="18">
        <f>'raw data'!E22</f>
        <v>98824</v>
      </c>
      <c r="H19">
        <f t="shared" si="2"/>
        <v>182.94298880000002</v>
      </c>
    </row>
    <row r="20" spans="1:8" ht="12.75">
      <c r="A20">
        <f t="shared" si="0"/>
        <v>1980</v>
      </c>
      <c r="B20" s="23">
        <f>'raw data'!Z23</f>
        <v>35.2</v>
      </c>
      <c r="D20" s="1">
        <f t="shared" si="1"/>
        <v>1830.4</v>
      </c>
      <c r="F20" s="18">
        <f>'raw data'!E23</f>
        <v>99303</v>
      </c>
      <c r="H20">
        <f t="shared" si="2"/>
        <v>181.7642112</v>
      </c>
    </row>
    <row r="21" spans="1:8" ht="12.75">
      <c r="A21">
        <f t="shared" si="0"/>
        <v>1981</v>
      </c>
      <c r="B21" s="23">
        <f>'raw data'!Z24</f>
        <v>35.2</v>
      </c>
      <c r="D21" s="1">
        <f t="shared" si="1"/>
        <v>1830.4</v>
      </c>
      <c r="F21" s="18">
        <f>'raw data'!E24</f>
        <v>100397</v>
      </c>
      <c r="H21">
        <f t="shared" si="2"/>
        <v>183.76666880000002</v>
      </c>
    </row>
    <row r="22" spans="1:8" ht="12.75">
      <c r="A22">
        <f t="shared" si="0"/>
        <v>1982</v>
      </c>
      <c r="B22" s="23">
        <f>'raw data'!Z25</f>
        <v>34.7</v>
      </c>
      <c r="D22" s="1">
        <f t="shared" si="1"/>
        <v>1804.4</v>
      </c>
      <c r="F22" s="18">
        <f>'raw data'!E25</f>
        <v>99526</v>
      </c>
      <c r="H22">
        <f t="shared" si="2"/>
        <v>179.5847144</v>
      </c>
    </row>
    <row r="23" spans="1:8" ht="12.75">
      <c r="A23">
        <f t="shared" si="0"/>
        <v>1983</v>
      </c>
      <c r="B23" s="23">
        <f>'raw data'!Z26</f>
        <v>34.9</v>
      </c>
      <c r="D23" s="1">
        <f t="shared" si="1"/>
        <v>1814.8</v>
      </c>
      <c r="F23" s="18">
        <f>'raw data'!E26</f>
        <v>100834</v>
      </c>
      <c r="H23">
        <f t="shared" si="2"/>
        <v>182.99354319999998</v>
      </c>
    </row>
    <row r="24" spans="1:8" ht="12.75">
      <c r="A24">
        <f t="shared" si="0"/>
        <v>1984</v>
      </c>
      <c r="B24" s="23">
        <f>'raw data'!Z27</f>
        <v>35.1</v>
      </c>
      <c r="D24" s="1">
        <f t="shared" si="1"/>
        <v>1825.2</v>
      </c>
      <c r="F24" s="18">
        <f>'raw data'!E27</f>
        <v>105005</v>
      </c>
      <c r="H24">
        <f t="shared" si="2"/>
        <v>191.655126</v>
      </c>
    </row>
    <row r="25" spans="1:8" ht="12.75">
      <c r="A25">
        <f t="shared" si="0"/>
        <v>1985</v>
      </c>
      <c r="B25" s="23">
        <f>'raw data'!Z28</f>
        <v>34.9</v>
      </c>
      <c r="D25" s="1">
        <f t="shared" si="1"/>
        <v>1814.8</v>
      </c>
      <c r="F25" s="18">
        <f>'raw data'!E28</f>
        <v>107150</v>
      </c>
      <c r="H25">
        <f t="shared" si="2"/>
        <v>194.45582</v>
      </c>
    </row>
    <row r="26" spans="1:8" ht="12.75">
      <c r="A26">
        <f t="shared" si="0"/>
        <v>1986</v>
      </c>
      <c r="B26" s="23">
        <f>'raw data'!Z29</f>
        <v>34.7</v>
      </c>
      <c r="D26" s="1">
        <f t="shared" si="1"/>
        <v>1804.4</v>
      </c>
      <c r="F26" s="18">
        <f>'raw data'!E29</f>
        <v>109597</v>
      </c>
      <c r="H26">
        <f t="shared" si="2"/>
        <v>197.7568268</v>
      </c>
    </row>
    <row r="27" spans="1:8" ht="12.75">
      <c r="A27">
        <f t="shared" si="0"/>
        <v>1987</v>
      </c>
      <c r="B27" s="23">
        <f>'raw data'!Z30</f>
        <v>34.7</v>
      </c>
      <c r="D27" s="1">
        <f t="shared" si="1"/>
        <v>1804.4</v>
      </c>
      <c r="F27" s="18">
        <f>'raw data'!E30</f>
        <v>112440</v>
      </c>
      <c r="H27">
        <f t="shared" si="2"/>
        <v>202.886736</v>
      </c>
    </row>
    <row r="28" spans="1:8" ht="12.75">
      <c r="A28">
        <f t="shared" si="0"/>
        <v>1988</v>
      </c>
      <c r="B28" s="23">
        <f>'raw data'!Z31</f>
        <v>34.6</v>
      </c>
      <c r="D28" s="1">
        <f t="shared" si="1"/>
        <v>1799.2</v>
      </c>
      <c r="F28" s="18">
        <f>'raw data'!E31</f>
        <v>114968</v>
      </c>
      <c r="H28">
        <f t="shared" si="2"/>
        <v>206.8504256</v>
      </c>
    </row>
    <row r="29" spans="1:8" ht="12.75">
      <c r="A29">
        <f t="shared" si="0"/>
        <v>1989</v>
      </c>
      <c r="B29" s="23">
        <f>'raw data'!Z32</f>
        <v>34.5</v>
      </c>
      <c r="D29" s="1">
        <f t="shared" si="1"/>
        <v>1794</v>
      </c>
      <c r="F29" s="18">
        <f>'raw data'!E32</f>
        <v>117342</v>
      </c>
      <c r="H29">
        <f t="shared" si="2"/>
        <v>210.511548</v>
      </c>
    </row>
    <row r="30" spans="1:8" ht="12.75">
      <c r="A30">
        <f t="shared" si="0"/>
        <v>1990</v>
      </c>
      <c r="B30" s="23">
        <f>'raw data'!Z33</f>
        <v>34.3</v>
      </c>
      <c r="D30" s="1">
        <f t="shared" si="1"/>
        <v>1783.6</v>
      </c>
      <c r="F30" s="18">
        <f>'raw data'!E33</f>
        <v>118793</v>
      </c>
      <c r="H30">
        <f t="shared" si="2"/>
        <v>211.8791948</v>
      </c>
    </row>
    <row r="31" spans="1:8" ht="12.75">
      <c r="A31">
        <f t="shared" si="0"/>
        <v>1991</v>
      </c>
      <c r="B31" s="23">
        <f>'raw data'!Z34</f>
        <v>34.1</v>
      </c>
      <c r="D31" s="1">
        <f t="shared" si="1"/>
        <v>1773.2</v>
      </c>
      <c r="F31" s="18">
        <f>'raw data'!E34</f>
        <v>117718</v>
      </c>
      <c r="H31">
        <f t="shared" si="2"/>
        <v>208.7375576</v>
      </c>
    </row>
    <row r="32" spans="1:8" ht="12.75">
      <c r="A32">
        <f t="shared" si="0"/>
        <v>1992</v>
      </c>
      <c r="B32" s="23">
        <f>'raw data'!Z35</f>
        <v>34.2</v>
      </c>
      <c r="D32" s="1">
        <f t="shared" si="1"/>
        <v>1778.4</v>
      </c>
      <c r="F32" s="18">
        <f>'raw data'!E35</f>
        <v>118492</v>
      </c>
      <c r="H32">
        <f t="shared" si="2"/>
        <v>210.7261728</v>
      </c>
    </row>
    <row r="33" spans="1:8" ht="12.75">
      <c r="A33">
        <f t="shared" si="0"/>
        <v>1993</v>
      </c>
      <c r="B33" s="23">
        <f>'raw data'!Z36</f>
        <v>34.3</v>
      </c>
      <c r="D33" s="1">
        <f t="shared" si="1"/>
        <v>1783.6</v>
      </c>
      <c r="F33" s="18">
        <f>'raw data'!E36</f>
        <v>120259</v>
      </c>
      <c r="H33">
        <f t="shared" si="2"/>
        <v>214.49395239999998</v>
      </c>
    </row>
    <row r="34" spans="1:8" ht="12.75">
      <c r="A34">
        <f t="shared" si="0"/>
        <v>1994</v>
      </c>
      <c r="B34" s="23">
        <f>'raw data'!Z37</f>
        <v>34.5</v>
      </c>
      <c r="D34" s="1">
        <f t="shared" si="1"/>
        <v>1794</v>
      </c>
      <c r="F34" s="18">
        <f>'raw data'!E37</f>
        <v>123060</v>
      </c>
      <c r="H34">
        <f t="shared" si="2"/>
        <v>220.76964</v>
      </c>
    </row>
    <row r="35" spans="1:8" ht="12.75">
      <c r="A35">
        <f t="shared" si="0"/>
        <v>1995</v>
      </c>
      <c r="B35" s="23">
        <f>'raw data'!Z38</f>
        <v>34.3</v>
      </c>
      <c r="D35" s="1">
        <f t="shared" si="1"/>
        <v>1783.6</v>
      </c>
      <c r="F35" s="18">
        <f>'raw data'!E38</f>
        <v>124900</v>
      </c>
      <c r="H35">
        <f t="shared" si="2"/>
        <v>222.77164</v>
      </c>
    </row>
    <row r="36" spans="1:8" ht="12.75">
      <c r="A36">
        <f t="shared" si="0"/>
        <v>1996</v>
      </c>
      <c r="B36" s="23">
        <f>'raw data'!Z39</f>
        <v>34.3</v>
      </c>
      <c r="D36" s="1">
        <f t="shared" si="1"/>
        <v>1783.6</v>
      </c>
      <c r="F36" s="18">
        <f>'raw data'!E39</f>
        <v>126708</v>
      </c>
      <c r="H36">
        <f t="shared" si="2"/>
        <v>225.99638879999998</v>
      </c>
    </row>
    <row r="37" spans="1:8" ht="12.75">
      <c r="A37">
        <f t="shared" si="0"/>
        <v>1997</v>
      </c>
      <c r="B37" s="23">
        <f>'raw data'!Z40</f>
        <v>34.5</v>
      </c>
      <c r="D37" s="1">
        <f t="shared" si="1"/>
        <v>1794</v>
      </c>
      <c r="F37" s="18">
        <f>'raw data'!E40</f>
        <v>129558</v>
      </c>
      <c r="H37">
        <f t="shared" si="2"/>
        <v>232.427052</v>
      </c>
    </row>
    <row r="38" spans="1:8" ht="12.75">
      <c r="A38">
        <f t="shared" si="0"/>
        <v>1998</v>
      </c>
      <c r="B38" s="23">
        <f>'raw data'!Z41</f>
        <v>34.5</v>
      </c>
      <c r="D38" s="1">
        <f t="shared" si="1"/>
        <v>1794</v>
      </c>
      <c r="F38" s="18">
        <f>'raw data'!E41</f>
        <v>131463</v>
      </c>
      <c r="H38">
        <f t="shared" si="2"/>
        <v>235.844622</v>
      </c>
    </row>
    <row r="39" spans="1:8" ht="12.75">
      <c r="A39">
        <f t="shared" si="0"/>
        <v>1999</v>
      </c>
      <c r="B39" s="23">
        <f>'raw data'!Z42</f>
        <v>34.3</v>
      </c>
      <c r="D39" s="1">
        <f t="shared" si="1"/>
        <v>1783.6</v>
      </c>
      <c r="F39" s="18">
        <f>'raw data'!E42</f>
        <v>133488</v>
      </c>
      <c r="H39">
        <f t="shared" si="2"/>
        <v>238.0891968</v>
      </c>
    </row>
    <row r="40" spans="1:8" ht="12.75">
      <c r="A40">
        <f t="shared" si="0"/>
        <v>2000</v>
      </c>
      <c r="B40" s="23">
        <f>'raw data'!Z43</f>
        <v>34.3</v>
      </c>
      <c r="D40" s="1">
        <f t="shared" si="1"/>
        <v>1783.6</v>
      </c>
      <c r="F40" s="18">
        <f>'raw data'!E43</f>
        <v>136891</v>
      </c>
      <c r="H40">
        <f t="shared" si="2"/>
        <v>244.15878759999998</v>
      </c>
    </row>
    <row r="41" spans="1:8" ht="12.75">
      <c r="A41">
        <f t="shared" si="0"/>
        <v>2001</v>
      </c>
      <c r="B41" s="23">
        <f>'raw data'!Z44</f>
        <v>34</v>
      </c>
      <c r="D41" s="1">
        <f t="shared" si="1"/>
        <v>1768</v>
      </c>
      <c r="F41" s="18">
        <f>'raw data'!E44</f>
        <v>136933</v>
      </c>
      <c r="H41">
        <f t="shared" si="2"/>
        <v>242.097544</v>
      </c>
    </row>
    <row r="42" spans="1:8" ht="12.75">
      <c r="A42">
        <f t="shared" si="0"/>
        <v>2002</v>
      </c>
      <c r="B42" s="23">
        <f>'raw data'!Z45</f>
        <v>33.9</v>
      </c>
      <c r="D42" s="1">
        <f t="shared" si="1"/>
        <v>1762.8</v>
      </c>
      <c r="F42" s="18">
        <f>'raw data'!E45</f>
        <v>136485</v>
      </c>
      <c r="H42">
        <f t="shared" si="2"/>
        <v>240.595758</v>
      </c>
    </row>
    <row r="43" spans="1:8" ht="12.75">
      <c r="A43">
        <f t="shared" si="0"/>
        <v>2003</v>
      </c>
      <c r="B43" s="23">
        <f>'raw data'!Z46</f>
        <v>33.7</v>
      </c>
      <c r="D43" s="1">
        <f t="shared" si="1"/>
        <v>1752.4</v>
      </c>
      <c r="F43" s="18">
        <f>'raw data'!E46</f>
        <v>137736</v>
      </c>
      <c r="H43">
        <f t="shared" si="2"/>
        <v>241.36856640000002</v>
      </c>
    </row>
    <row r="44" spans="1:8" ht="12.75">
      <c r="A44">
        <f t="shared" si="0"/>
        <v>2004</v>
      </c>
      <c r="B44" s="23">
        <f>'raw data'!Z47</f>
        <v>33.7</v>
      </c>
      <c r="D44" s="1">
        <f t="shared" si="1"/>
        <v>1752.4</v>
      </c>
      <c r="F44" s="18">
        <f>'raw data'!E47</f>
        <v>139252</v>
      </c>
      <c r="H44">
        <f t="shared" si="2"/>
        <v>244.0252048</v>
      </c>
    </row>
    <row r="45" spans="1:8" ht="12.75">
      <c r="A45">
        <f t="shared" si="0"/>
        <v>2005</v>
      </c>
      <c r="B45" s="23">
        <f>'raw data'!Z48</f>
        <v>33.8</v>
      </c>
      <c r="D45" s="1">
        <f t="shared" si="1"/>
        <v>1757.6</v>
      </c>
      <c r="F45" s="18">
        <f>'raw data'!E48</f>
        <v>141730</v>
      </c>
      <c r="H45">
        <f t="shared" si="2"/>
        <v>249.104648</v>
      </c>
    </row>
    <row r="46" spans="1:8" ht="12.75">
      <c r="A46">
        <f t="shared" si="0"/>
        <v>2006</v>
      </c>
      <c r="B46" s="23">
        <f>'raw data'!Z49</f>
        <v>33.9</v>
      </c>
      <c r="D46" s="1">
        <f t="shared" si="1"/>
        <v>1762.8</v>
      </c>
      <c r="F46" s="18">
        <f>'raw data'!E49</f>
        <v>144427</v>
      </c>
      <c r="H46">
        <f t="shared" si="2"/>
        <v>254.59591559999998</v>
      </c>
    </row>
    <row r="47" spans="1:8" ht="12.75">
      <c r="A47">
        <f t="shared" si="0"/>
        <v>2007</v>
      </c>
      <c r="B47" s="23">
        <f>'raw data'!Z50</f>
        <v>33.9</v>
      </c>
      <c r="D47" s="1">
        <f t="shared" si="1"/>
        <v>1762.8</v>
      </c>
      <c r="F47" s="18">
        <f>'raw data'!E50</f>
        <v>146047</v>
      </c>
      <c r="H47">
        <f t="shared" si="2"/>
        <v>257.4516516</v>
      </c>
    </row>
    <row r="48" spans="1:8" ht="12.75">
      <c r="A48">
        <f>A47+1</f>
        <v>2008</v>
      </c>
      <c r="B48" s="23">
        <f>'raw data'!Z51</f>
        <v>33.6</v>
      </c>
      <c r="D48" s="1">
        <f t="shared" si="1"/>
        <v>1747.2</v>
      </c>
      <c r="F48" s="18">
        <f>'raw data'!E51</f>
        <v>145362</v>
      </c>
      <c r="H48">
        <f t="shared" si="2"/>
        <v>253.9764864</v>
      </c>
    </row>
    <row r="49" spans="1:8" ht="12.75">
      <c r="A49">
        <f>A48+1</f>
        <v>2009</v>
      </c>
      <c r="B49" s="23">
        <f>'raw data'!Z52</f>
        <v>33.1</v>
      </c>
      <c r="D49" s="1">
        <f t="shared" si="1"/>
        <v>1721.2</v>
      </c>
      <c r="F49" s="18">
        <f>'raw data'!E52</f>
        <v>139877</v>
      </c>
      <c r="H49">
        <f t="shared" si="2"/>
        <v>240.7562924</v>
      </c>
    </row>
    <row r="50" spans="1:8" ht="12.75">
      <c r="A50">
        <f>A49+1</f>
        <v>2010</v>
      </c>
      <c r="B50" s="23">
        <f>'raw data'!Z53</f>
        <v>33.4</v>
      </c>
      <c r="D50" s="1">
        <f t="shared" si="1"/>
        <v>1736.8</v>
      </c>
      <c r="F50" s="18">
        <f>'raw data'!E53</f>
        <v>139064</v>
      </c>
      <c r="H50">
        <f t="shared" si="2"/>
        <v>241.52635519999998</v>
      </c>
    </row>
    <row r="51" spans="2:4" ht="12.75">
      <c r="B51" s="23"/>
      <c r="D5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workbookViewId="0" topLeftCell="A1">
      <selection activeCell="Q29" sqref="Q29"/>
    </sheetView>
  </sheetViews>
  <sheetFormatPr defaultColWidth="9.140625" defaultRowHeight="12.75"/>
  <cols>
    <col min="6" max="6" width="10.00390625" style="0" bestFit="1" customWidth="1"/>
    <col min="16" max="16" width="16.28125" style="0" bestFit="1" customWidth="1"/>
    <col min="20" max="20" width="9.140625" style="24" customWidth="1"/>
    <col min="22" max="22" width="16.28125" style="0" bestFit="1" customWidth="1"/>
    <col min="26" max="26" width="11.57421875" style="0" bestFit="1" customWidth="1"/>
    <col min="37" max="37" width="16.28125" style="0" bestFit="1" customWidth="1"/>
    <col min="38" max="38" width="9.57421875" style="0" bestFit="1" customWidth="1"/>
  </cols>
  <sheetData>
    <row r="1" spans="13:19" ht="12.75">
      <c r="M1" t="s">
        <v>33</v>
      </c>
      <c r="S1" t="s">
        <v>38</v>
      </c>
    </row>
    <row r="2" spans="2:38" ht="12.75">
      <c r="B2" t="s">
        <v>17</v>
      </c>
      <c r="C2" t="s">
        <v>18</v>
      </c>
      <c r="D2" s="6" t="s">
        <v>20</v>
      </c>
      <c r="E2" s="6"/>
      <c r="F2" s="1" t="s">
        <v>4</v>
      </c>
      <c r="G2" s="4" t="s">
        <v>8</v>
      </c>
      <c r="H2" s="4" t="s">
        <v>56</v>
      </c>
      <c r="J2" t="s">
        <v>32</v>
      </c>
      <c r="L2" t="s">
        <v>34</v>
      </c>
      <c r="N2" t="s">
        <v>37</v>
      </c>
      <c r="O2" t="s">
        <v>36</v>
      </c>
      <c r="P2" t="s">
        <v>57</v>
      </c>
      <c r="Q2" s="2">
        <f>Q7*AVERAGE(O3:O51)</f>
        <v>0.11430874142921302</v>
      </c>
      <c r="T2" s="24" t="s">
        <v>37</v>
      </c>
      <c r="U2" t="s">
        <v>36</v>
      </c>
      <c r="V2" t="s">
        <v>57</v>
      </c>
      <c r="W2" s="2">
        <f>W7*AVERAGE(U3:U46)</f>
        <v>0.11430874142830258</v>
      </c>
      <c r="X2" s="2"/>
      <c r="Z2" s="4" t="s">
        <v>39</v>
      </c>
      <c r="AL2" s="12"/>
    </row>
    <row r="3" spans="1:38" ht="12.75">
      <c r="A3">
        <v>1962</v>
      </c>
      <c r="B3" s="7">
        <f>'raw data'!N5</f>
        <v>88.1</v>
      </c>
      <c r="C3" s="6">
        <f>'raw data'!P5</f>
        <v>33.2</v>
      </c>
      <c r="D3" s="7">
        <f>'raw data'!R5</f>
        <v>60.6</v>
      </c>
      <c r="E3" s="7"/>
      <c r="F3" s="5">
        <f>'raw data'!C5</f>
        <v>3072.4</v>
      </c>
      <c r="G3" s="7">
        <f>'raw data'!G5</f>
        <v>585.7</v>
      </c>
      <c r="H3" s="7">
        <f>G3/F3*100</f>
        <v>19.06327301132665</v>
      </c>
      <c r="J3" s="1">
        <f>(B3+C3)/H3*100</f>
        <v>636.3020659040465</v>
      </c>
      <c r="K3" s="1"/>
      <c r="L3" s="9">
        <f>D3/G3</f>
        <v>0.10346593819361448</v>
      </c>
      <c r="N3" s="21">
        <f>Q8</f>
        <v>6906.1477592568945</v>
      </c>
      <c r="O3" s="2">
        <f aca="true" t="shared" si="0" ref="O3:O34">N3/F3</f>
        <v>2.2478022911264466</v>
      </c>
      <c r="P3" t="s">
        <v>35</v>
      </c>
      <c r="Q3" s="2">
        <f>AVERAGE(L3:L46)</f>
        <v>0.11430874141986523</v>
      </c>
      <c r="T3" s="24">
        <f>W8</f>
        <v>7074.754974616464</v>
      </c>
      <c r="U3" s="2">
        <f aca="true" t="shared" si="1" ref="U3:U34">T3/F3</f>
        <v>2.302680306801349</v>
      </c>
      <c r="V3" t="s">
        <v>35</v>
      </c>
      <c r="W3" s="2">
        <f>AVERAGE(L3:L46)</f>
        <v>0.11430874141986523</v>
      </c>
      <c r="X3" s="2"/>
      <c r="Z3" s="13">
        <f>T3/N3</f>
        <v>1.024414075869369</v>
      </c>
      <c r="AB3" s="1"/>
      <c r="AC3" s="1"/>
      <c r="AE3" s="1"/>
      <c r="AL3" s="12"/>
    </row>
    <row r="4" spans="1:38" ht="12.75">
      <c r="A4">
        <f>A3+1</f>
        <v>1963</v>
      </c>
      <c r="B4" s="7">
        <f>'raw data'!N6</f>
        <v>93.8</v>
      </c>
      <c r="C4" s="6">
        <f>'raw data'!P6</f>
        <v>33.6</v>
      </c>
      <c r="D4" s="7">
        <f>'raw data'!R6</f>
        <v>63.3</v>
      </c>
      <c r="E4" s="7"/>
      <c r="F4" s="5">
        <f>'raw data'!C6</f>
        <v>3206.7</v>
      </c>
      <c r="G4" s="7">
        <f>'raw data'!G6</f>
        <v>617.8</v>
      </c>
      <c r="H4" s="7">
        <f aca="true" t="shared" si="2" ref="H4:H51">G4/F4*100</f>
        <v>19.265911996756792</v>
      </c>
      <c r="J4" s="21">
        <f aca="true" t="shared" si="3" ref="J4:J51">(B4+C4)/H4*100</f>
        <v>661.2715765619942</v>
      </c>
      <c r="K4" s="1"/>
      <c r="L4" s="9">
        <f aca="true" t="shared" si="4" ref="L4:L51">D4/G4</f>
        <v>0.102460343153124</v>
      </c>
      <c r="N4" s="21">
        <f aca="true" t="shared" si="5" ref="N4:N51">(1-$Q$7)*N3+J3</f>
        <v>7220.793180019136</v>
      </c>
      <c r="O4" s="2">
        <f t="shared" si="0"/>
        <v>2.2517831976858256</v>
      </c>
      <c r="P4" t="s">
        <v>58</v>
      </c>
      <c r="Q4" s="2">
        <f>N3/F3</f>
        <v>2.2478022911264466</v>
      </c>
      <c r="T4" s="24">
        <f aca="true" t="shared" si="6" ref="T4:T51">(1-$W$7)*T3+J3</f>
        <v>7380.224799446577</v>
      </c>
      <c r="U4" s="2">
        <f t="shared" si="1"/>
        <v>2.3015014811010004</v>
      </c>
      <c r="V4" t="s">
        <v>61</v>
      </c>
      <c r="W4" s="2">
        <f>T4/T3</f>
        <v>1.0431774423179472</v>
      </c>
      <c r="X4" s="2"/>
      <c r="Z4" s="13">
        <f aca="true" t="shared" si="7" ref="Z4:Z51">T4/N4</f>
        <v>1.022079516121388</v>
      </c>
      <c r="AB4" s="1"/>
      <c r="AC4" s="1"/>
      <c r="AE4" s="1"/>
      <c r="AL4" s="12"/>
    </row>
    <row r="5" spans="1:38" ht="12.75">
      <c r="A5">
        <f aca="true" t="shared" si="8" ref="A5:A51">A4+1</f>
        <v>1964</v>
      </c>
      <c r="B5" s="7">
        <f>'raw data'!N7</f>
        <v>102.1</v>
      </c>
      <c r="C5" s="6">
        <f>'raw data'!P7</f>
        <v>34.6</v>
      </c>
      <c r="D5" s="7">
        <f>'raw data'!R7</f>
        <v>66.4</v>
      </c>
      <c r="E5" s="7"/>
      <c r="F5" s="5">
        <f>'raw data'!C7</f>
        <v>3392.3</v>
      </c>
      <c r="G5" s="7">
        <f>'raw data'!G7</f>
        <v>663.6</v>
      </c>
      <c r="H5" s="7">
        <f t="shared" si="2"/>
        <v>19.561949120066032</v>
      </c>
      <c r="J5" s="21">
        <f t="shared" si="3"/>
        <v>698.8056208559373</v>
      </c>
      <c r="K5" s="1"/>
      <c r="L5" s="9">
        <f t="shared" si="4"/>
        <v>0.10006027727546715</v>
      </c>
      <c r="N5" s="21">
        <f t="shared" si="5"/>
        <v>7545.753372794912</v>
      </c>
      <c r="O5" s="2">
        <f t="shared" si="0"/>
        <v>2.224376786485544</v>
      </c>
      <c r="P5" t="s">
        <v>59</v>
      </c>
      <c r="Q5" s="2">
        <f>AVERAGE(O3:O13)</f>
        <v>2.247802291399461</v>
      </c>
      <c r="T5" s="24">
        <f t="shared" si="6"/>
        <v>7696.379644928751</v>
      </c>
      <c r="U5" s="2">
        <f t="shared" si="1"/>
        <v>2.268779189614347</v>
      </c>
      <c r="V5" t="s">
        <v>62</v>
      </c>
      <c r="W5" s="2">
        <f>(T13/T3)^0.1</f>
        <v>1.0431774421483593</v>
      </c>
      <c r="X5" s="2"/>
      <c r="Z5" s="13">
        <f t="shared" si="7"/>
        <v>1.019961727436905</v>
      </c>
      <c r="AB5" s="1"/>
      <c r="AC5" s="1"/>
      <c r="AE5" s="1"/>
      <c r="AL5" s="12"/>
    </row>
    <row r="6" spans="1:31" ht="12.75">
      <c r="A6">
        <f t="shared" si="8"/>
        <v>1965</v>
      </c>
      <c r="B6" s="7">
        <f>'raw data'!N8</f>
        <v>118.2</v>
      </c>
      <c r="C6" s="6">
        <f>'raw data'!P8</f>
        <v>35.6</v>
      </c>
      <c r="D6" s="7">
        <f>'raw data'!R8</f>
        <v>70.7</v>
      </c>
      <c r="E6" s="7"/>
      <c r="F6" s="5">
        <f>'raw data'!C8</f>
        <v>3610.1</v>
      </c>
      <c r="G6" s="7">
        <f>'raw data'!G8</f>
        <v>719.1</v>
      </c>
      <c r="H6" s="7">
        <f t="shared" si="2"/>
        <v>19.919115813966375</v>
      </c>
      <c r="J6" s="21">
        <f t="shared" si="3"/>
        <v>772.1226255041023</v>
      </c>
      <c r="K6" s="1"/>
      <c r="L6" s="9">
        <f t="shared" si="4"/>
        <v>0.0983173411208455</v>
      </c>
      <c r="N6" s="21">
        <f t="shared" si="5"/>
        <v>7893.112456511913</v>
      </c>
      <c r="O6" s="2">
        <f t="shared" si="0"/>
        <v>2.186397179167312</v>
      </c>
      <c r="Q6" s="2"/>
      <c r="T6" s="24">
        <f t="shared" si="6"/>
        <v>8035.284387913563</v>
      </c>
      <c r="U6" s="2">
        <f t="shared" si="1"/>
        <v>2.225778894743515</v>
      </c>
      <c r="W6" s="2"/>
      <c r="X6" s="2"/>
      <c r="Z6" s="13">
        <f t="shared" si="7"/>
        <v>1.0180121507434443</v>
      </c>
      <c r="AB6" s="1"/>
      <c r="AC6" s="1"/>
      <c r="AE6" s="1"/>
    </row>
    <row r="7" spans="1:31" ht="12.75">
      <c r="A7">
        <f t="shared" si="8"/>
        <v>1966</v>
      </c>
      <c r="B7" s="7">
        <f>'raw data'!N9</f>
        <v>131.3</v>
      </c>
      <c r="C7" s="6">
        <f>'raw data'!P9</f>
        <v>39.8</v>
      </c>
      <c r="D7" s="7">
        <f>'raw data'!R9</f>
        <v>76.5</v>
      </c>
      <c r="E7" s="7"/>
      <c r="F7" s="5">
        <f>'raw data'!C9</f>
        <v>3845.3</v>
      </c>
      <c r="G7" s="7">
        <f>'raw data'!G9</f>
        <v>787.7</v>
      </c>
      <c r="H7" s="7">
        <f t="shared" si="2"/>
        <v>20.484747613970303</v>
      </c>
      <c r="J7" s="21">
        <f t="shared" si="3"/>
        <v>835.2555922305447</v>
      </c>
      <c r="K7" s="1"/>
      <c r="L7" s="9">
        <f t="shared" si="4"/>
        <v>0.09711819220515425</v>
      </c>
      <c r="N7" s="21">
        <f t="shared" si="5"/>
        <v>8297.61015405447</v>
      </c>
      <c r="O7" s="2">
        <f t="shared" si="0"/>
        <v>2.157857684460112</v>
      </c>
      <c r="P7" t="s">
        <v>1</v>
      </c>
      <c r="Q7" s="2">
        <v>0.046575407355086064</v>
      </c>
      <c r="R7" s="2">
        <f>Q3/Q2*Q7</f>
        <v>0.046575407351277284</v>
      </c>
      <c r="T7" s="24">
        <f t="shared" si="6"/>
        <v>8431.658149851693</v>
      </c>
      <c r="U7" s="2">
        <f t="shared" si="1"/>
        <v>2.1927179023357586</v>
      </c>
      <c r="V7" t="s">
        <v>1</v>
      </c>
      <c r="W7" s="2">
        <v>0.046762360288225904</v>
      </c>
      <c r="X7" s="2">
        <f>W3/W2*W7</f>
        <v>0.04676236028477428</v>
      </c>
      <c r="Z7" s="13">
        <f t="shared" si="7"/>
        <v>1.0161550125046215</v>
      </c>
      <c r="AB7" s="1"/>
      <c r="AC7" s="1"/>
      <c r="AE7" s="1"/>
    </row>
    <row r="8" spans="1:31" ht="12.75">
      <c r="A8">
        <f t="shared" si="8"/>
        <v>1967</v>
      </c>
      <c r="B8" s="7">
        <f>'raw data'!N10</f>
        <v>128.6</v>
      </c>
      <c r="C8" s="6">
        <f>'raw data'!P10</f>
        <v>42.9</v>
      </c>
      <c r="D8" s="7">
        <f>'raw data'!R10</f>
        <v>82.9</v>
      </c>
      <c r="E8" s="7"/>
      <c r="F8" s="5">
        <f>'raw data'!C10</f>
        <v>3942.5</v>
      </c>
      <c r="G8" s="7">
        <f>'raw data'!G10</f>
        <v>832.4</v>
      </c>
      <c r="H8" s="7">
        <f t="shared" si="2"/>
        <v>21.113506658211794</v>
      </c>
      <c r="J8" s="21">
        <f t="shared" si="3"/>
        <v>812.2762493993273</v>
      </c>
      <c r="K8" s="1"/>
      <c r="L8" s="9">
        <f t="shared" si="4"/>
        <v>0.09959154252763096</v>
      </c>
      <c r="N8" s="21">
        <f t="shared" si="5"/>
        <v>8746.40117328623</v>
      </c>
      <c r="O8" s="2">
        <f t="shared" si="0"/>
        <v>2.2184911029261203</v>
      </c>
      <c r="P8" t="s">
        <v>60</v>
      </c>
      <c r="Q8" s="1">
        <v>6906.1477592568945</v>
      </c>
      <c r="R8" s="1">
        <f>Q5/Q4*Q8</f>
        <v>6906.147760095704</v>
      </c>
      <c r="T8" s="24">
        <f t="shared" si="6"/>
        <v>8872.629505851717</v>
      </c>
      <c r="U8" s="2">
        <f t="shared" si="1"/>
        <v>2.2505084352192055</v>
      </c>
      <c r="V8" t="s">
        <v>60</v>
      </c>
      <c r="W8" s="1">
        <v>7074.754974616464</v>
      </c>
      <c r="X8" s="1">
        <f>W4/W5*W8</f>
        <v>7074.754975766597</v>
      </c>
      <c r="Z8" s="13">
        <f t="shared" si="7"/>
        <v>1.0144320309650352</v>
      </c>
      <c r="AB8" s="1"/>
      <c r="AC8" s="1"/>
      <c r="AE8" s="1"/>
    </row>
    <row r="9" spans="1:31" ht="12.75">
      <c r="A9">
        <f t="shared" si="8"/>
        <v>1968</v>
      </c>
      <c r="B9" s="7">
        <f>'raw data'!N11</f>
        <v>141.2</v>
      </c>
      <c r="C9" s="6">
        <f>'raw data'!P11</f>
        <v>43.5</v>
      </c>
      <c r="D9" s="7">
        <f>'raw data'!R11</f>
        <v>90.4</v>
      </c>
      <c r="E9" s="7"/>
      <c r="F9" s="5">
        <f>'raw data'!C11</f>
        <v>4133.4</v>
      </c>
      <c r="G9" s="7">
        <f>'raw data'!G11</f>
        <v>909.8</v>
      </c>
      <c r="H9" s="7">
        <f t="shared" si="2"/>
        <v>22.010935307495043</v>
      </c>
      <c r="J9" s="21">
        <f t="shared" si="3"/>
        <v>839.1283578808528</v>
      </c>
      <c r="K9" s="1"/>
      <c r="L9" s="9">
        <f t="shared" si="4"/>
        <v>0.09936249725214334</v>
      </c>
      <c r="N9" s="21">
        <f t="shared" si="5"/>
        <v>9151.310225148747</v>
      </c>
      <c r="O9" s="2">
        <f t="shared" si="0"/>
        <v>2.213990957843119</v>
      </c>
      <c r="T9" s="24">
        <f t="shared" si="6"/>
        <v>9270.000657594463</v>
      </c>
      <c r="U9" s="2">
        <f t="shared" si="1"/>
        <v>2.2427059219031458</v>
      </c>
      <c r="Z9" s="13">
        <f t="shared" si="7"/>
        <v>1.0129697747672832</v>
      </c>
      <c r="AB9" s="1"/>
      <c r="AC9" s="1"/>
      <c r="AE9" s="1"/>
    </row>
    <row r="10" spans="1:31" ht="12.75">
      <c r="A10">
        <f t="shared" si="8"/>
        <v>1969</v>
      </c>
      <c r="B10" s="7">
        <f>'raw data'!N12</f>
        <v>156.4</v>
      </c>
      <c r="C10" s="6">
        <f>'raw data'!P12</f>
        <v>43.3</v>
      </c>
      <c r="D10" s="7">
        <f>'raw data'!R12</f>
        <v>99.2</v>
      </c>
      <c r="E10" s="7"/>
      <c r="F10" s="5">
        <f>'raw data'!C12</f>
        <v>4261.8</v>
      </c>
      <c r="G10" s="7">
        <f>'raw data'!G12</f>
        <v>984.4</v>
      </c>
      <c r="H10" s="7">
        <f t="shared" si="2"/>
        <v>23.0982214087944</v>
      </c>
      <c r="J10" s="21">
        <f t="shared" si="3"/>
        <v>864.5687322226738</v>
      </c>
      <c r="K10" s="1"/>
      <c r="L10" s="9">
        <f t="shared" si="4"/>
        <v>0.10077204388459976</v>
      </c>
      <c r="N10" s="21">
        <f t="shared" si="5"/>
        <v>9564.212581460533</v>
      </c>
      <c r="O10" s="2">
        <f t="shared" si="0"/>
        <v>2.244172082561484</v>
      </c>
      <c r="T10" s="24">
        <f t="shared" si="6"/>
        <v>9675.641904852791</v>
      </c>
      <c r="U10" s="2">
        <f t="shared" si="1"/>
        <v>2.270318153093245</v>
      </c>
      <c r="Z10" s="13">
        <f t="shared" si="7"/>
        <v>1.0116506531450644</v>
      </c>
      <c r="AB10" s="1"/>
      <c r="AC10" s="1"/>
      <c r="AE10" s="1"/>
    </row>
    <row r="11" spans="1:31" ht="12.75">
      <c r="A11">
        <f t="shared" si="8"/>
        <v>1970</v>
      </c>
      <c r="B11" s="7">
        <f>'raw data'!N13</f>
        <v>152.4</v>
      </c>
      <c r="C11" s="6">
        <f>'raw data'!P13</f>
        <v>43.7</v>
      </c>
      <c r="D11" s="7">
        <f>'raw data'!R13</f>
        <v>108.3</v>
      </c>
      <c r="E11" s="7"/>
      <c r="F11" s="5">
        <f>'raw data'!C13</f>
        <v>4269.9</v>
      </c>
      <c r="G11" s="7">
        <f>'raw data'!G13</f>
        <v>1038.3</v>
      </c>
      <c r="H11" s="7">
        <f t="shared" si="2"/>
        <v>24.31672872901005</v>
      </c>
      <c r="J11" s="21">
        <f t="shared" si="3"/>
        <v>806.440710777232</v>
      </c>
      <c r="K11" s="1"/>
      <c r="L11" s="9">
        <f t="shared" si="4"/>
        <v>0.10430511412886449</v>
      </c>
      <c r="N11" s="21">
        <f t="shared" si="5"/>
        <v>9983.324216671042</v>
      </c>
      <c r="O11" s="2">
        <f t="shared" si="0"/>
        <v>2.33806979476593</v>
      </c>
      <c r="T11" s="24">
        <f t="shared" si="6"/>
        <v>10087.754784300882</v>
      </c>
      <c r="U11" s="2">
        <f t="shared" si="1"/>
        <v>2.3625271749457557</v>
      </c>
      <c r="Z11" s="13">
        <f t="shared" si="7"/>
        <v>1.0104605004669138</v>
      </c>
      <c r="AB11" s="1"/>
      <c r="AC11" s="1"/>
      <c r="AE11" s="1"/>
    </row>
    <row r="12" spans="1:31" ht="12.75">
      <c r="A12">
        <f t="shared" si="8"/>
        <v>1971</v>
      </c>
      <c r="B12" s="7">
        <f>'raw data'!N14</f>
        <v>178.2</v>
      </c>
      <c r="C12" s="6">
        <f>'raw data'!P14</f>
        <v>41.8</v>
      </c>
      <c r="D12" s="7">
        <f>'raw data'!R14</f>
        <v>117.8</v>
      </c>
      <c r="E12" s="7"/>
      <c r="F12" s="5">
        <f>'raw data'!C14</f>
        <v>4413.3</v>
      </c>
      <c r="G12" s="7">
        <f>'raw data'!G14</f>
        <v>1126.8</v>
      </c>
      <c r="H12" s="7">
        <f t="shared" si="2"/>
        <v>25.53191489361702</v>
      </c>
      <c r="J12" s="21">
        <f t="shared" si="3"/>
        <v>861.6666666666667</v>
      </c>
      <c r="K12" s="1"/>
      <c r="L12" s="9">
        <f t="shared" si="4"/>
        <v>0.10454384096556621</v>
      </c>
      <c r="N12" s="21">
        <f t="shared" si="5"/>
        <v>10324.787535298925</v>
      </c>
      <c r="O12" s="2">
        <f t="shared" si="0"/>
        <v>2.3394710387462725</v>
      </c>
      <c r="T12" s="24">
        <f t="shared" si="6"/>
        <v>10422.468271355361</v>
      </c>
      <c r="U12" s="2">
        <f t="shared" si="1"/>
        <v>2.361604303209698</v>
      </c>
      <c r="Z12" s="13">
        <f t="shared" si="7"/>
        <v>1.0094607986578397</v>
      </c>
      <c r="AB12" s="1"/>
      <c r="AC12" s="1"/>
      <c r="AE12" s="1"/>
    </row>
    <row r="13" spans="1:31" ht="12.75">
      <c r="A13">
        <f t="shared" si="8"/>
        <v>1972</v>
      </c>
      <c r="B13" s="7">
        <f>'raw data'!N15</f>
        <v>207.6</v>
      </c>
      <c r="C13" s="6">
        <f>'raw data'!P15</f>
        <v>42.6</v>
      </c>
      <c r="D13" s="7">
        <f>'raw data'!R15</f>
        <v>127.2</v>
      </c>
      <c r="E13" s="7"/>
      <c r="F13" s="5">
        <f>'raw data'!C15</f>
        <v>4647.7</v>
      </c>
      <c r="G13" s="7">
        <f>'raw data'!G15</f>
        <v>1237.9</v>
      </c>
      <c r="H13" s="7">
        <f t="shared" si="2"/>
        <v>26.634679518901827</v>
      </c>
      <c r="J13" s="21">
        <f t="shared" si="3"/>
        <v>939.3767994183696</v>
      </c>
      <c r="K13" s="1"/>
      <c r="L13" s="9">
        <f t="shared" si="4"/>
        <v>0.10275466515873656</v>
      </c>
      <c r="N13" s="21">
        <f t="shared" si="5"/>
        <v>10705.573016654329</v>
      </c>
      <c r="O13" s="2">
        <f t="shared" si="0"/>
        <v>2.3034130896259075</v>
      </c>
      <c r="T13" s="24">
        <f t="shared" si="6"/>
        <v>10796.755721624306</v>
      </c>
      <c r="U13" s="2">
        <f t="shared" si="1"/>
        <v>2.3230319774564423</v>
      </c>
      <c r="Z13" s="13">
        <f t="shared" si="7"/>
        <v>1.008517311948471</v>
      </c>
      <c r="AB13" s="1"/>
      <c r="AC13" s="1"/>
      <c r="AE13" s="1"/>
    </row>
    <row r="14" spans="1:31" ht="12.75">
      <c r="A14">
        <f t="shared" si="8"/>
        <v>1973</v>
      </c>
      <c r="B14" s="7">
        <f>'raw data'!N16</f>
        <v>244.5</v>
      </c>
      <c r="C14" s="6">
        <f>'raw data'!P16</f>
        <v>46.8</v>
      </c>
      <c r="D14" s="7">
        <f>'raw data'!R16</f>
        <v>140.8</v>
      </c>
      <c r="E14" s="7"/>
      <c r="F14" s="5">
        <f>'raw data'!C16</f>
        <v>4917</v>
      </c>
      <c r="G14" s="7">
        <f>'raw data'!G16</f>
        <v>1382.3</v>
      </c>
      <c r="H14" s="7">
        <f t="shared" si="2"/>
        <v>28.11267032743543</v>
      </c>
      <c r="J14" s="21">
        <f t="shared" si="3"/>
        <v>1036.1875859075453</v>
      </c>
      <c r="K14" s="1"/>
      <c r="L14" s="9">
        <f t="shared" si="4"/>
        <v>0.10185922014034582</v>
      </c>
      <c r="N14" s="21">
        <f t="shared" si="5"/>
        <v>11146.333391852406</v>
      </c>
      <c r="O14" s="2">
        <f t="shared" si="0"/>
        <v>2.2668971714159865</v>
      </c>
      <c r="T14" s="24">
        <f t="shared" si="6"/>
        <v>11231.250740044115</v>
      </c>
      <c r="U14" s="2">
        <f t="shared" si="1"/>
        <v>2.284167325614016</v>
      </c>
      <c r="Z14" s="13">
        <f t="shared" si="7"/>
        <v>1.0076184109344677</v>
      </c>
      <c r="AB14" s="1"/>
      <c r="AC14" s="1"/>
      <c r="AE14" s="1"/>
    </row>
    <row r="15" spans="1:31" ht="12.75">
      <c r="A15">
        <f t="shared" si="8"/>
        <v>1974</v>
      </c>
      <c r="B15" s="7">
        <f>'raw data'!N17</f>
        <v>249.4</v>
      </c>
      <c r="C15" s="6">
        <f>'raw data'!P17</f>
        <v>56.3</v>
      </c>
      <c r="D15" s="7">
        <f>'raw data'!R17</f>
        <v>163.7</v>
      </c>
      <c r="E15" s="7"/>
      <c r="F15" s="5">
        <f>'raw data'!C17</f>
        <v>4889.9</v>
      </c>
      <c r="G15" s="7">
        <f>'raw data'!G17</f>
        <v>1499.5</v>
      </c>
      <c r="H15" s="7">
        <f t="shared" si="2"/>
        <v>30.665248778093623</v>
      </c>
      <c r="J15" s="21">
        <f t="shared" si="3"/>
        <v>996.8939179726574</v>
      </c>
      <c r="K15" s="1"/>
      <c r="L15" s="9">
        <f t="shared" si="4"/>
        <v>0.10916972324108035</v>
      </c>
      <c r="N15" s="21">
        <f t="shared" si="5"/>
        <v>11663.375959518828</v>
      </c>
      <c r="O15" s="2">
        <f t="shared" si="0"/>
        <v>2.3851972350188815</v>
      </c>
      <c r="T15" s="24">
        <f t="shared" si="6"/>
        <v>11742.238532358315</v>
      </c>
      <c r="U15" s="2">
        <f t="shared" si="1"/>
        <v>2.4013248803366767</v>
      </c>
      <c r="Z15" s="13">
        <f t="shared" si="7"/>
        <v>1.0067615562692314</v>
      </c>
      <c r="AB15" s="1"/>
      <c r="AC15" s="1"/>
      <c r="AE15" s="1"/>
    </row>
    <row r="16" spans="1:31" ht="12.75">
      <c r="A16">
        <f t="shared" si="8"/>
        <v>1975</v>
      </c>
      <c r="B16" s="7">
        <f>'raw data'!N18</f>
        <v>230.2</v>
      </c>
      <c r="C16" s="6">
        <f>'raw data'!P18</f>
        <v>63.1</v>
      </c>
      <c r="D16" s="7">
        <f>'raw data'!R18</f>
        <v>190.4</v>
      </c>
      <c r="E16" s="7"/>
      <c r="F16" s="5">
        <f>'raw data'!C18</f>
        <v>4879.5</v>
      </c>
      <c r="G16" s="7">
        <f>'raw data'!G18</f>
        <v>1637.7</v>
      </c>
      <c r="H16" s="7">
        <f t="shared" si="2"/>
        <v>33.56286504764833</v>
      </c>
      <c r="J16" s="21">
        <f t="shared" si="3"/>
        <v>873.8824876350978</v>
      </c>
      <c r="K16" s="1"/>
      <c r="L16" s="9">
        <f t="shared" si="4"/>
        <v>0.11626060939121939</v>
      </c>
      <c r="N16" s="21">
        <f t="shared" si="5"/>
        <v>12117.043391041378</v>
      </c>
      <c r="O16" s="2">
        <f t="shared" si="0"/>
        <v>2.4832551267632703</v>
      </c>
      <c r="T16" s="24">
        <f t="shared" si="6"/>
        <v>12190.037661490544</v>
      </c>
      <c r="U16" s="2">
        <f t="shared" si="1"/>
        <v>2.4982145017912787</v>
      </c>
      <c r="Z16" s="13">
        <f t="shared" si="7"/>
        <v>1.0060240991216665</v>
      </c>
      <c r="AB16" s="1"/>
      <c r="AC16" s="1"/>
      <c r="AE16" s="1"/>
    </row>
    <row r="17" spans="1:31" ht="12.75">
      <c r="A17">
        <f t="shared" si="8"/>
        <v>1976</v>
      </c>
      <c r="B17" s="7">
        <f>'raw data'!N19</f>
        <v>292</v>
      </c>
      <c r="C17" s="6">
        <f>'raw data'!P19</f>
        <v>66.4</v>
      </c>
      <c r="D17" s="7">
        <f>'raw data'!R19</f>
        <v>208.2</v>
      </c>
      <c r="E17" s="7"/>
      <c r="F17" s="5">
        <f>'raw data'!C19</f>
        <v>5141.3</v>
      </c>
      <c r="G17" s="7">
        <f>'raw data'!G19</f>
        <v>1824.6</v>
      </c>
      <c r="H17" s="7">
        <f t="shared" si="2"/>
        <v>35.48907863769863</v>
      </c>
      <c r="J17" s="21">
        <f t="shared" si="3"/>
        <v>1009.8881508275787</v>
      </c>
      <c r="K17" s="1"/>
      <c r="L17" s="9">
        <f t="shared" si="4"/>
        <v>0.11410720157842814</v>
      </c>
      <c r="N17" s="21">
        <f t="shared" si="5"/>
        <v>12426.56964679947</v>
      </c>
      <c r="O17" s="2">
        <f t="shared" si="0"/>
        <v>2.4170092480111003</v>
      </c>
      <c r="T17" s="24">
        <f t="shared" si="6"/>
        <v>12493.885216071978</v>
      </c>
      <c r="U17" s="2">
        <f t="shared" si="1"/>
        <v>2.4301023507813153</v>
      </c>
      <c r="Z17" s="13">
        <f t="shared" si="7"/>
        <v>1.005417067717465</v>
      </c>
      <c r="AB17" s="1"/>
      <c r="AC17" s="1"/>
      <c r="AE17" s="1"/>
    </row>
    <row r="18" spans="1:31" ht="12.75">
      <c r="A18">
        <f t="shared" si="8"/>
        <v>1977</v>
      </c>
      <c r="B18" s="7">
        <f>'raw data'!N20</f>
        <v>361.3</v>
      </c>
      <c r="C18" s="6">
        <f>'raw data'!P20</f>
        <v>67.6</v>
      </c>
      <c r="D18" s="7">
        <f>'raw data'!R20</f>
        <v>231.8</v>
      </c>
      <c r="E18" s="7"/>
      <c r="F18" s="5">
        <f>'raw data'!C20</f>
        <v>5377.7</v>
      </c>
      <c r="G18" s="7">
        <f>'raw data'!G20</f>
        <v>2030.1</v>
      </c>
      <c r="H18" s="7">
        <f t="shared" si="2"/>
        <v>37.75033936441229</v>
      </c>
      <c r="J18" s="21">
        <f t="shared" si="3"/>
        <v>1136.1487266637114</v>
      </c>
      <c r="K18" s="1"/>
      <c r="L18" s="9">
        <f t="shared" si="4"/>
        <v>0.1141815674104724</v>
      </c>
      <c r="N18" s="21">
        <f t="shared" si="5"/>
        <v>12857.685254301015</v>
      </c>
      <c r="O18" s="2">
        <f t="shared" si="0"/>
        <v>2.3909264656453533</v>
      </c>
      <c r="T18" s="24">
        <f t="shared" si="6"/>
        <v>12919.52980502586</v>
      </c>
      <c r="U18" s="2">
        <f t="shared" si="1"/>
        <v>2.402426651733243</v>
      </c>
      <c r="Z18" s="13">
        <f t="shared" si="7"/>
        <v>1.0048099288092434</v>
      </c>
      <c r="AB18" s="1"/>
      <c r="AC18" s="1"/>
      <c r="AE18" s="1"/>
    </row>
    <row r="19" spans="1:31" ht="12.75">
      <c r="A19">
        <f t="shared" si="8"/>
        <v>1978</v>
      </c>
      <c r="B19" s="7">
        <f>'raw data'!N21</f>
        <v>438</v>
      </c>
      <c r="C19" s="6">
        <f>'raw data'!P21</f>
        <v>77</v>
      </c>
      <c r="D19" s="7">
        <f>'raw data'!R21</f>
        <v>261.4</v>
      </c>
      <c r="E19" s="7"/>
      <c r="F19" s="5">
        <f>'raw data'!C21</f>
        <v>5677.6</v>
      </c>
      <c r="G19" s="7">
        <f>'raw data'!G21</f>
        <v>2293.8</v>
      </c>
      <c r="H19" s="7">
        <f t="shared" si="2"/>
        <v>40.400873608567004</v>
      </c>
      <c r="J19" s="21">
        <f t="shared" si="3"/>
        <v>1274.724910628651</v>
      </c>
      <c r="K19" s="1"/>
      <c r="L19" s="9">
        <f t="shared" si="4"/>
        <v>0.11395936873310662</v>
      </c>
      <c r="N19" s="21">
        <f t="shared" si="5"/>
        <v>13394.982052602176</v>
      </c>
      <c r="O19" s="2">
        <f t="shared" si="0"/>
        <v>2.3592683620899986</v>
      </c>
      <c r="T19" s="24">
        <f t="shared" si="6"/>
        <v>13451.53082419248</v>
      </c>
      <c r="U19" s="2">
        <f t="shared" si="1"/>
        <v>2.369228340177624</v>
      </c>
      <c r="Z19" s="13">
        <f t="shared" si="7"/>
        <v>1.004221638473888</v>
      </c>
      <c r="AB19" s="1"/>
      <c r="AC19" s="1"/>
      <c r="AE19" s="1"/>
    </row>
    <row r="20" spans="1:31" ht="12.75">
      <c r="A20">
        <f t="shared" si="8"/>
        <v>1979</v>
      </c>
      <c r="B20" s="7">
        <f>'raw data'!N22</f>
        <v>492.9</v>
      </c>
      <c r="C20" s="6">
        <f>'raw data'!P22</f>
        <v>88.5</v>
      </c>
      <c r="D20" s="7">
        <f>'raw data'!R22</f>
        <v>298.9</v>
      </c>
      <c r="E20" s="7"/>
      <c r="F20" s="5">
        <f>'raw data'!C22</f>
        <v>5855</v>
      </c>
      <c r="G20" s="7">
        <f>'raw data'!G22</f>
        <v>2562.2</v>
      </c>
      <c r="H20" s="7">
        <f t="shared" si="2"/>
        <v>43.76088812980358</v>
      </c>
      <c r="J20" s="21">
        <f t="shared" si="3"/>
        <v>1328.5836390601828</v>
      </c>
      <c r="K20" s="1"/>
      <c r="L20" s="9">
        <f t="shared" si="4"/>
        <v>0.11665755990945281</v>
      </c>
      <c r="N20" s="21">
        <f t="shared" si="5"/>
        <v>14045.830217616814</v>
      </c>
      <c r="O20" s="2">
        <f t="shared" si="0"/>
        <v>2.398946236996894</v>
      </c>
      <c r="T20" s="24">
        <f t="shared" si="6"/>
        <v>14097.230403992065</v>
      </c>
      <c r="U20" s="2">
        <f t="shared" si="1"/>
        <v>2.407725090348773</v>
      </c>
      <c r="Z20" s="13">
        <f t="shared" si="7"/>
        <v>1.0036594623157826</v>
      </c>
      <c r="AB20" s="1"/>
      <c r="AC20" s="1"/>
      <c r="AE20" s="1"/>
    </row>
    <row r="21" spans="1:31" ht="12.75">
      <c r="A21">
        <f t="shared" si="8"/>
        <v>1980</v>
      </c>
      <c r="B21" s="7">
        <f>'raw data'!N23</f>
        <v>479.3</v>
      </c>
      <c r="C21" s="6">
        <f>'raw data'!P23</f>
        <v>100.3</v>
      </c>
      <c r="D21" s="7">
        <f>'raw data'!R23</f>
        <v>344.1</v>
      </c>
      <c r="E21" s="7"/>
      <c r="F21" s="5">
        <f>'raw data'!C23</f>
        <v>5839</v>
      </c>
      <c r="G21" s="7">
        <f>'raw data'!G23</f>
        <v>2788.1</v>
      </c>
      <c r="H21" s="7">
        <f t="shared" si="2"/>
        <v>47.74961466004453</v>
      </c>
      <c r="J21" s="21">
        <f t="shared" si="3"/>
        <v>1213.831785086618</v>
      </c>
      <c r="K21" s="1"/>
      <c r="L21" s="9">
        <f t="shared" si="4"/>
        <v>0.12341738101215884</v>
      </c>
      <c r="N21" s="21">
        <f t="shared" si="5"/>
        <v>14720.223592651118</v>
      </c>
      <c r="O21" s="2">
        <f t="shared" si="0"/>
        <v>2.5210179127677885</v>
      </c>
      <c r="T21" s="24">
        <f t="shared" si="6"/>
        <v>14766.59427583464</v>
      </c>
      <c r="U21" s="2">
        <f t="shared" si="1"/>
        <v>2.5289594580980714</v>
      </c>
      <c r="Z21" s="13">
        <f t="shared" si="7"/>
        <v>1.003150134431835</v>
      </c>
      <c r="AB21" s="1"/>
      <c r="AC21" s="1"/>
      <c r="AE21" s="1"/>
    </row>
    <row r="22" spans="1:31" ht="12.75">
      <c r="A22">
        <f t="shared" si="8"/>
        <v>1981</v>
      </c>
      <c r="B22" s="7">
        <f>'raw data'!N24</f>
        <v>572.4</v>
      </c>
      <c r="C22" s="6">
        <f>'raw data'!P24</f>
        <v>106.8</v>
      </c>
      <c r="D22" s="7">
        <f>'raw data'!R24</f>
        <v>393.3</v>
      </c>
      <c r="E22" s="7"/>
      <c r="F22" s="5">
        <f>'raw data'!C24</f>
        <v>5987.2</v>
      </c>
      <c r="G22" s="7">
        <f>'raw data'!G24</f>
        <v>3126.8</v>
      </c>
      <c r="H22" s="7">
        <f t="shared" si="2"/>
        <v>52.224746125066815</v>
      </c>
      <c r="J22" s="21">
        <f t="shared" si="3"/>
        <v>1300.532889855443</v>
      </c>
      <c r="K22" s="1"/>
      <c r="L22" s="9">
        <f t="shared" si="4"/>
        <v>0.12578354867596264</v>
      </c>
      <c r="N22" s="21">
        <f t="shared" si="5"/>
        <v>15248.454967552063</v>
      </c>
      <c r="O22" s="2">
        <f t="shared" si="0"/>
        <v>2.5468424250988884</v>
      </c>
      <c r="T22" s="24">
        <f t="shared" si="6"/>
        <v>15289.905259164625</v>
      </c>
      <c r="U22" s="2">
        <f t="shared" si="1"/>
        <v>2.5537655764238085</v>
      </c>
      <c r="Z22" s="13">
        <f t="shared" si="7"/>
        <v>1.002718327312555</v>
      </c>
      <c r="AB22" s="1"/>
      <c r="AC22" s="1"/>
      <c r="AE22" s="1"/>
    </row>
    <row r="23" spans="1:31" ht="12.75">
      <c r="A23">
        <f t="shared" si="8"/>
        <v>1982</v>
      </c>
      <c r="B23" s="7">
        <f>'raw data'!N25</f>
        <v>517.2</v>
      </c>
      <c r="C23" s="6">
        <f>'raw data'!P25</f>
        <v>112.4</v>
      </c>
      <c r="D23" s="7">
        <f>'raw data'!R25</f>
        <v>433.5</v>
      </c>
      <c r="E23" s="7"/>
      <c r="F23" s="5">
        <f>'raw data'!C25</f>
        <v>5870.9</v>
      </c>
      <c r="G23" s="7">
        <f>'raw data'!G25</f>
        <v>3253.2</v>
      </c>
      <c r="H23" s="7">
        <f t="shared" si="2"/>
        <v>55.41228772419902</v>
      </c>
      <c r="J23" s="21">
        <f t="shared" si="3"/>
        <v>1136.2100823804255</v>
      </c>
      <c r="K23" s="1"/>
      <c r="L23" s="9">
        <f t="shared" si="4"/>
        <v>0.133253412025083</v>
      </c>
      <c r="N23" s="21">
        <f t="shared" si="5"/>
        <v>15838.784855758084</v>
      </c>
      <c r="O23" s="2">
        <f t="shared" si="0"/>
        <v>2.697846131897679</v>
      </c>
      <c r="T23" s="24">
        <f t="shared" si="6"/>
        <v>15875.446090518173</v>
      </c>
      <c r="U23" s="2">
        <f t="shared" si="1"/>
        <v>2.7040906999809526</v>
      </c>
      <c r="Z23" s="13">
        <f t="shared" si="7"/>
        <v>1.002314649456632</v>
      </c>
      <c r="AB23" s="1"/>
      <c r="AC23" s="1"/>
      <c r="AE23" s="1"/>
    </row>
    <row r="24" spans="1:31" ht="12.75">
      <c r="A24">
        <f t="shared" si="8"/>
        <v>1983</v>
      </c>
      <c r="B24" s="7">
        <f>'raw data'!N26</f>
        <v>564.3</v>
      </c>
      <c r="C24" s="6">
        <f>'raw data'!P26</f>
        <v>122.8</v>
      </c>
      <c r="D24" s="7">
        <f>'raw data'!R26</f>
        <v>451.1</v>
      </c>
      <c r="E24" s="7"/>
      <c r="F24" s="5">
        <f>'raw data'!C26</f>
        <v>6136.2</v>
      </c>
      <c r="G24" s="7">
        <f>'raw data'!G26</f>
        <v>3534.6</v>
      </c>
      <c r="H24" s="7">
        <f t="shared" si="2"/>
        <v>57.60242495355432</v>
      </c>
      <c r="J24" s="21">
        <f t="shared" si="3"/>
        <v>1192.8317263622473</v>
      </c>
      <c r="K24" s="1"/>
      <c r="L24" s="9">
        <f t="shared" si="4"/>
        <v>0.1276240592994964</v>
      </c>
      <c r="N24" s="21">
        <f t="shared" si="5"/>
        <v>16237.297081472008</v>
      </c>
      <c r="O24" s="2">
        <f t="shared" si="0"/>
        <v>2.6461486068693993</v>
      </c>
      <c r="T24" s="24">
        <f t="shared" si="6"/>
        <v>16269.28284307748</v>
      </c>
      <c r="U24" s="2">
        <f t="shared" si="1"/>
        <v>2.6513612403568136</v>
      </c>
      <c r="Z24" s="13">
        <f t="shared" si="7"/>
        <v>1.0019698944624207</v>
      </c>
      <c r="AB24" s="1"/>
      <c r="AC24" s="1"/>
      <c r="AE24" s="1"/>
    </row>
    <row r="25" spans="1:31" ht="12.75">
      <c r="A25">
        <f t="shared" si="8"/>
        <v>1984</v>
      </c>
      <c r="B25" s="7">
        <f>'raw data'!N27</f>
        <v>735.6</v>
      </c>
      <c r="C25" s="6">
        <f>'raw data'!P27</f>
        <v>139.3</v>
      </c>
      <c r="D25" s="7">
        <f>'raw data'!R27</f>
        <v>474.3</v>
      </c>
      <c r="E25" s="7"/>
      <c r="F25" s="5">
        <f>'raw data'!C27</f>
        <v>6577.1</v>
      </c>
      <c r="G25" s="7">
        <f>'raw data'!G27</f>
        <v>3930.9</v>
      </c>
      <c r="H25" s="7">
        <f t="shared" si="2"/>
        <v>59.76646242264828</v>
      </c>
      <c r="J25" s="21">
        <f t="shared" si="3"/>
        <v>1463.8644559770028</v>
      </c>
      <c r="K25" s="1"/>
      <c r="L25" s="9">
        <f t="shared" si="4"/>
        <v>0.12065939097916507</v>
      </c>
      <c r="N25" s="21">
        <f t="shared" si="5"/>
        <v>16673.870081919147</v>
      </c>
      <c r="O25" s="2">
        <f t="shared" si="0"/>
        <v>2.5351401197973495</v>
      </c>
      <c r="T25" s="24">
        <f t="shared" si="6"/>
        <v>16701.324503500688</v>
      </c>
      <c r="U25" s="2">
        <f t="shared" si="1"/>
        <v>2.539314364005517</v>
      </c>
      <c r="Z25" s="13">
        <f t="shared" si="7"/>
        <v>1.0016465536463135</v>
      </c>
      <c r="AB25" s="1"/>
      <c r="AC25" s="1"/>
      <c r="AE25" s="1"/>
    </row>
    <row r="26" spans="1:31" ht="12.75">
      <c r="A26">
        <f t="shared" si="8"/>
        <v>1985</v>
      </c>
      <c r="B26" s="7">
        <f>'raw data'!N28</f>
        <v>736.2</v>
      </c>
      <c r="C26" s="6">
        <f>'raw data'!P28</f>
        <v>158.8</v>
      </c>
      <c r="D26" s="7">
        <f>'raw data'!R28</f>
        <v>505.4</v>
      </c>
      <c r="E26" s="7"/>
      <c r="F26" s="5">
        <f>'raw data'!C28</f>
        <v>6849.3</v>
      </c>
      <c r="G26" s="7">
        <f>'raw data'!G28</f>
        <v>4217.5</v>
      </c>
      <c r="H26" s="7">
        <f t="shared" si="2"/>
        <v>61.575635466398026</v>
      </c>
      <c r="J26" s="21">
        <f t="shared" si="3"/>
        <v>1453.496976882039</v>
      </c>
      <c r="K26" s="1"/>
      <c r="L26" s="9">
        <f t="shared" si="4"/>
        <v>0.11983402489626556</v>
      </c>
      <c r="N26" s="21">
        <f t="shared" si="5"/>
        <v>17361.142246644984</v>
      </c>
      <c r="O26" s="2">
        <f t="shared" si="0"/>
        <v>2.5347323444213252</v>
      </c>
      <c r="T26" s="24">
        <f t="shared" si="6"/>
        <v>17384.195605754416</v>
      </c>
      <c r="U26" s="2">
        <f t="shared" si="1"/>
        <v>2.538098142256058</v>
      </c>
      <c r="Z26" s="13">
        <f t="shared" si="7"/>
        <v>1.0013278711032902</v>
      </c>
      <c r="AB26" s="1"/>
      <c r="AC26" s="1"/>
      <c r="AE26" s="1"/>
    </row>
    <row r="27" spans="1:31" ht="12.75">
      <c r="A27">
        <f t="shared" si="8"/>
        <v>1986</v>
      </c>
      <c r="B27" s="7">
        <f>'raw data'!N29</f>
        <v>746.5</v>
      </c>
      <c r="C27" s="6">
        <f>'raw data'!P29</f>
        <v>173.2</v>
      </c>
      <c r="D27" s="7">
        <f>'raw data'!R29</f>
        <v>538.5</v>
      </c>
      <c r="E27" s="7"/>
      <c r="F27" s="5">
        <f>'raw data'!C29</f>
        <v>7086.5</v>
      </c>
      <c r="G27" s="7">
        <f>'raw data'!G29</f>
        <v>4460.1</v>
      </c>
      <c r="H27" s="7">
        <f t="shared" si="2"/>
        <v>62.937980667466306</v>
      </c>
      <c r="J27" s="21">
        <f t="shared" si="3"/>
        <v>1461.2798031434274</v>
      </c>
      <c r="K27" s="1"/>
      <c r="L27" s="9">
        <f t="shared" si="4"/>
        <v>0.12073720320172192</v>
      </c>
      <c r="N27" s="21">
        <f t="shared" si="5"/>
        <v>18006.036951239937</v>
      </c>
      <c r="O27" s="2">
        <f t="shared" si="0"/>
        <v>2.5408928175036953</v>
      </c>
      <c r="T27" s="24">
        <f t="shared" si="6"/>
        <v>18024.76656439917</v>
      </c>
      <c r="U27" s="2">
        <f t="shared" si="1"/>
        <v>2.5435358166089284</v>
      </c>
      <c r="Z27" s="13">
        <f t="shared" si="7"/>
        <v>1.001040185200661</v>
      </c>
      <c r="AB27" s="1"/>
      <c r="AC27" s="1"/>
      <c r="AE27" s="1"/>
    </row>
    <row r="28" spans="1:31" ht="12.75">
      <c r="A28">
        <f t="shared" si="8"/>
        <v>1987</v>
      </c>
      <c r="B28" s="7">
        <f>'raw data'!N30</f>
        <v>785</v>
      </c>
      <c r="C28" s="6">
        <f>'raw data'!P30</f>
        <v>184.3</v>
      </c>
      <c r="D28" s="7">
        <f>'raw data'!R30</f>
        <v>571.1</v>
      </c>
      <c r="E28" s="7"/>
      <c r="F28" s="5">
        <f>'raw data'!C30</f>
        <v>7313.3</v>
      </c>
      <c r="G28" s="7">
        <f>'raw data'!G30</f>
        <v>4736.4</v>
      </c>
      <c r="H28" s="7">
        <f t="shared" si="2"/>
        <v>64.76419673745094</v>
      </c>
      <c r="J28" s="21">
        <f t="shared" si="3"/>
        <v>1496.6602672916138</v>
      </c>
      <c r="K28" s="1"/>
      <c r="L28" s="9">
        <f t="shared" si="4"/>
        <v>0.12057680939109874</v>
      </c>
      <c r="N28" s="21">
        <f t="shared" si="5"/>
        <v>18628.678248528635</v>
      </c>
      <c r="O28" s="2">
        <f t="shared" si="0"/>
        <v>2.5472328837226197</v>
      </c>
      <c r="T28" s="24">
        <f t="shared" si="6"/>
        <v>18643.165739346998</v>
      </c>
      <c r="U28" s="2">
        <f t="shared" si="1"/>
        <v>2.5492138623257623</v>
      </c>
      <c r="Z28" s="13">
        <f t="shared" si="7"/>
        <v>1.0007776982685022</v>
      </c>
      <c r="AB28" s="1"/>
      <c r="AC28" s="1"/>
      <c r="AE28" s="1"/>
    </row>
    <row r="29" spans="1:31" ht="12.75">
      <c r="A29">
        <f t="shared" si="8"/>
        <v>1988</v>
      </c>
      <c r="B29" s="7">
        <f>'raw data'!N31</f>
        <v>821.6</v>
      </c>
      <c r="C29" s="6">
        <f>'raw data'!P31</f>
        <v>186.1</v>
      </c>
      <c r="D29" s="7">
        <f>'raw data'!R31</f>
        <v>611</v>
      </c>
      <c r="E29" s="7"/>
      <c r="F29" s="5">
        <f>'raw data'!C31</f>
        <v>7613.9</v>
      </c>
      <c r="G29" s="7">
        <f>'raw data'!G31</f>
        <v>5100.4</v>
      </c>
      <c r="H29" s="7">
        <f t="shared" si="2"/>
        <v>66.98800877342754</v>
      </c>
      <c r="J29" s="21">
        <f t="shared" si="3"/>
        <v>1504.2990804642775</v>
      </c>
      <c r="K29" s="1"/>
      <c r="L29" s="9">
        <f t="shared" si="4"/>
        <v>0.11979452591953574</v>
      </c>
      <c r="N29" s="21">
        <f t="shared" si="5"/>
        <v>19257.700237908197</v>
      </c>
      <c r="O29" s="2">
        <f t="shared" si="0"/>
        <v>2.529282002378308</v>
      </c>
      <c r="T29" s="24">
        <f t="shared" si="6"/>
        <v>19268.027573422158</v>
      </c>
      <c r="U29" s="2">
        <f t="shared" si="1"/>
        <v>2.530638381568205</v>
      </c>
      <c r="Z29" s="13">
        <f t="shared" si="7"/>
        <v>1.0005362704469578</v>
      </c>
      <c r="AB29" s="1"/>
      <c r="AC29" s="1"/>
      <c r="AE29" s="1"/>
    </row>
    <row r="30" spans="1:31" ht="12.75">
      <c r="A30">
        <f t="shared" si="8"/>
        <v>1989</v>
      </c>
      <c r="B30" s="7">
        <f>'raw data'!N32</f>
        <v>874.9</v>
      </c>
      <c r="C30" s="6">
        <f>'raw data'!P32</f>
        <v>197.7</v>
      </c>
      <c r="D30" s="7">
        <f>'raw data'!R32</f>
        <v>651.5</v>
      </c>
      <c r="E30" s="7"/>
      <c r="F30" s="5">
        <f>'raw data'!C32</f>
        <v>7885.9</v>
      </c>
      <c r="G30" s="7">
        <f>'raw data'!G32</f>
        <v>5482.1</v>
      </c>
      <c r="H30" s="7">
        <f t="shared" si="2"/>
        <v>69.51774686465718</v>
      </c>
      <c r="J30" s="21">
        <f t="shared" si="3"/>
        <v>1542.9153681983178</v>
      </c>
      <c r="K30" s="1"/>
      <c r="L30" s="9">
        <f t="shared" si="4"/>
        <v>0.11884131993214278</v>
      </c>
      <c r="N30" s="21">
        <f t="shared" si="5"/>
        <v>19865.06408506976</v>
      </c>
      <c r="O30" s="2">
        <f t="shared" si="0"/>
        <v>2.5190611198556616</v>
      </c>
      <c r="T30" s="24">
        <f t="shared" si="6"/>
        <v>19871.308206454596</v>
      </c>
      <c r="U30" s="2">
        <f t="shared" si="1"/>
        <v>2.519852928195209</v>
      </c>
      <c r="Z30" s="13">
        <f t="shared" si="7"/>
        <v>1.0003143267677415</v>
      </c>
      <c r="AB30" s="1"/>
      <c r="AC30" s="1"/>
      <c r="AE30" s="1"/>
    </row>
    <row r="31" spans="1:31" ht="12.75">
      <c r="A31">
        <f t="shared" si="8"/>
        <v>1990</v>
      </c>
      <c r="B31" s="7">
        <f>'raw data'!N33</f>
        <v>861</v>
      </c>
      <c r="C31" s="6">
        <f>'raw data'!P33</f>
        <v>215.7</v>
      </c>
      <c r="D31" s="7">
        <f>'raw data'!R33</f>
        <v>691.2</v>
      </c>
      <c r="E31" s="7"/>
      <c r="F31" s="5">
        <f>'raw data'!C33</f>
        <v>8033.9</v>
      </c>
      <c r="G31" s="7">
        <f>'raw data'!G33</f>
        <v>5800.5</v>
      </c>
      <c r="H31" s="7">
        <f t="shared" si="2"/>
        <v>72.20030122356515</v>
      </c>
      <c r="J31" s="21">
        <f t="shared" si="3"/>
        <v>1491.2680165502973</v>
      </c>
      <c r="K31" s="1"/>
      <c r="L31" s="9">
        <f t="shared" si="4"/>
        <v>0.1191621411947246</v>
      </c>
      <c r="N31" s="21">
        <f t="shared" si="5"/>
        <v>20482.756001371064</v>
      </c>
      <c r="O31" s="2">
        <f t="shared" si="0"/>
        <v>2.5495408209426387</v>
      </c>
      <c r="T31" s="24">
        <f t="shared" si="6"/>
        <v>20484.994300904305</v>
      </c>
      <c r="U31" s="2">
        <f t="shared" si="1"/>
        <v>2.5498194277877877</v>
      </c>
      <c r="Z31" s="13">
        <f t="shared" si="7"/>
        <v>1.0001092772639137</v>
      </c>
      <c r="AB31" s="1"/>
      <c r="AC31" s="1"/>
      <c r="AE31" s="1"/>
    </row>
    <row r="32" spans="1:31" ht="12.75">
      <c r="A32">
        <f t="shared" si="8"/>
        <v>1991</v>
      </c>
      <c r="B32" s="7">
        <f>'raw data'!N34</f>
        <v>802.9</v>
      </c>
      <c r="C32" s="6">
        <f>'raw data'!P34</f>
        <v>220.4</v>
      </c>
      <c r="D32" s="7">
        <f>'raw data'!R34</f>
        <v>724.4</v>
      </c>
      <c r="E32" s="7"/>
      <c r="F32" s="5">
        <f>'raw data'!C34</f>
        <v>8015.1</v>
      </c>
      <c r="G32" s="7">
        <f>'raw data'!G34</f>
        <v>5992.1</v>
      </c>
      <c r="H32" s="7">
        <f t="shared" si="2"/>
        <v>74.76014023530585</v>
      </c>
      <c r="J32" s="21">
        <f t="shared" si="3"/>
        <v>1368.7775287461825</v>
      </c>
      <c r="K32" s="1"/>
      <c r="L32" s="9">
        <f t="shared" si="4"/>
        <v>0.12089250846948481</v>
      </c>
      <c r="N32" s="21">
        <f t="shared" si="5"/>
        <v>21020.031313402673</v>
      </c>
      <c r="O32" s="2">
        <f t="shared" si="0"/>
        <v>2.6225538437951705</v>
      </c>
      <c r="T32" s="24">
        <f t="shared" si="6"/>
        <v>21018.335633453462</v>
      </c>
      <c r="U32" s="2">
        <f t="shared" si="1"/>
        <v>2.6223422831222893</v>
      </c>
      <c r="Z32" s="13">
        <f t="shared" si="7"/>
        <v>0.9999193302843402</v>
      </c>
      <c r="AB32" s="1"/>
      <c r="AC32" s="1"/>
      <c r="AE32" s="1"/>
    </row>
    <row r="33" spans="1:31" ht="12.75">
      <c r="A33">
        <f t="shared" si="8"/>
        <v>1992</v>
      </c>
      <c r="B33" s="7">
        <f>'raw data'!N35</f>
        <v>864.8</v>
      </c>
      <c r="C33" s="6">
        <f>'raw data'!P35</f>
        <v>223</v>
      </c>
      <c r="D33" s="7">
        <f>'raw data'!R35</f>
        <v>744.4</v>
      </c>
      <c r="E33" s="7"/>
      <c r="F33" s="5">
        <f>'raw data'!C35</f>
        <v>8287.1</v>
      </c>
      <c r="G33" s="7">
        <f>'raw data'!G35</f>
        <v>6342.3</v>
      </c>
      <c r="H33" s="7">
        <f t="shared" si="2"/>
        <v>76.53220064920177</v>
      </c>
      <c r="J33" s="21">
        <f t="shared" si="3"/>
        <v>1421.3624994087318</v>
      </c>
      <c r="K33" s="1"/>
      <c r="L33" s="9">
        <f t="shared" si="4"/>
        <v>0.117370669946234</v>
      </c>
      <c r="N33" s="21">
        <f t="shared" si="5"/>
        <v>21409.79232111046</v>
      </c>
      <c r="O33" s="2">
        <f t="shared" si="0"/>
        <v>2.5835083830423744</v>
      </c>
      <c r="T33" s="24">
        <f t="shared" si="6"/>
        <v>21404.246178649235</v>
      </c>
      <c r="U33" s="2">
        <f t="shared" si="1"/>
        <v>2.582839132947501</v>
      </c>
      <c r="Z33" s="13">
        <f t="shared" si="7"/>
        <v>0.9997409530004755</v>
      </c>
      <c r="AB33" s="1"/>
      <c r="AC33" s="1"/>
      <c r="AE33" s="1"/>
    </row>
    <row r="34" spans="1:31" ht="12.75">
      <c r="A34">
        <f t="shared" si="8"/>
        <v>1993</v>
      </c>
      <c r="B34" s="7">
        <f>'raw data'!N36</f>
        <v>953.3</v>
      </c>
      <c r="C34" s="6">
        <f>'raw data'!P36</f>
        <v>219.3</v>
      </c>
      <c r="D34" s="7">
        <f>'raw data'!R36</f>
        <v>778</v>
      </c>
      <c r="E34" s="7"/>
      <c r="F34" s="5">
        <f>'raw data'!C36</f>
        <v>8523.4</v>
      </c>
      <c r="G34" s="7">
        <f>'raw data'!G36</f>
        <v>6667.4</v>
      </c>
      <c r="H34" s="7">
        <f t="shared" si="2"/>
        <v>78.22465213412488</v>
      </c>
      <c r="J34" s="21">
        <f t="shared" si="3"/>
        <v>1499.0159342472327</v>
      </c>
      <c r="K34" s="1"/>
      <c r="L34" s="9">
        <f t="shared" si="4"/>
        <v>0.11668716441191469</v>
      </c>
      <c r="N34" s="21">
        <f t="shared" si="5"/>
        <v>21833.985021775683</v>
      </c>
      <c r="O34" s="2">
        <f t="shared" si="0"/>
        <v>2.5616520428204335</v>
      </c>
      <c r="T34" s="24">
        <f t="shared" si="6"/>
        <v>21824.69560655409</v>
      </c>
      <c r="U34" s="2">
        <f t="shared" si="1"/>
        <v>2.5605621707949986</v>
      </c>
      <c r="Z34" s="13">
        <f t="shared" si="7"/>
        <v>0.9995745432997079</v>
      </c>
      <c r="AB34" s="1"/>
      <c r="AC34" s="1"/>
      <c r="AE34" s="1"/>
    </row>
    <row r="35" spans="1:31" ht="12.75">
      <c r="A35">
        <f t="shared" si="8"/>
        <v>1994</v>
      </c>
      <c r="B35" s="7">
        <f>'raw data'!N37</f>
        <v>1097.3</v>
      </c>
      <c r="C35" s="6">
        <f>'raw data'!P37</f>
        <v>220.9</v>
      </c>
      <c r="D35" s="7">
        <f>'raw data'!R37</f>
        <v>819.2</v>
      </c>
      <c r="E35" s="7"/>
      <c r="F35" s="5">
        <f>'raw data'!C37</f>
        <v>8870.7</v>
      </c>
      <c r="G35" s="7">
        <f>'raw data'!G37</f>
        <v>7085.2</v>
      </c>
      <c r="H35" s="7">
        <f t="shared" si="2"/>
        <v>79.8719379530364</v>
      </c>
      <c r="J35" s="21">
        <f t="shared" si="3"/>
        <v>1650.3919070739005</v>
      </c>
      <c r="K35" s="1"/>
      <c r="L35" s="9">
        <f t="shared" si="4"/>
        <v>0.11562129509399877</v>
      </c>
      <c r="N35" s="21">
        <f t="shared" si="5"/>
        <v>22316.074209448867</v>
      </c>
      <c r="O35" s="2">
        <f aca="true" t="shared" si="9" ref="O35:O66">N35/F35</f>
        <v>2.5157061121950766</v>
      </c>
      <c r="T35" s="24">
        <f t="shared" si="6"/>
        <v>22303.13726166678</v>
      </c>
      <c r="U35" s="2">
        <f aca="true" t="shared" si="10" ref="U35:U66">T35/F35</f>
        <v>2.514247721337299</v>
      </c>
      <c r="Z35" s="13">
        <f t="shared" si="7"/>
        <v>0.9994202856801484</v>
      </c>
      <c r="AB35" s="1"/>
      <c r="AC35" s="1"/>
      <c r="AE35" s="1"/>
    </row>
    <row r="36" spans="1:31" ht="12.75">
      <c r="A36">
        <f t="shared" si="8"/>
        <v>1995</v>
      </c>
      <c r="B36" s="7">
        <f>'raw data'!N38</f>
        <v>1144</v>
      </c>
      <c r="C36" s="6">
        <f>'raw data'!P38</f>
        <v>232.6</v>
      </c>
      <c r="D36" s="7">
        <f>'raw data'!R38</f>
        <v>869.5</v>
      </c>
      <c r="E36" s="7"/>
      <c r="F36" s="5">
        <f>'raw data'!C38</f>
        <v>9093.7</v>
      </c>
      <c r="G36" s="7">
        <f>'raw data'!G38</f>
        <v>7414.7</v>
      </c>
      <c r="H36" s="7">
        <f t="shared" si="2"/>
        <v>81.53666824284944</v>
      </c>
      <c r="J36" s="21">
        <f t="shared" si="3"/>
        <v>1688.320150511821</v>
      </c>
      <c r="K36" s="1"/>
      <c r="L36" s="9">
        <f t="shared" si="4"/>
        <v>0.11726705058869544</v>
      </c>
      <c r="N36" s="21">
        <f t="shared" si="5"/>
        <v>22927.085869651357</v>
      </c>
      <c r="O36" s="2">
        <f t="shared" si="9"/>
        <v>2.521205435592922</v>
      </c>
      <c r="T36" s="24">
        <f t="shared" si="6"/>
        <v>22910.581828552862</v>
      </c>
      <c r="U36" s="2">
        <f t="shared" si="10"/>
        <v>2.5193905482425043</v>
      </c>
      <c r="Z36" s="13">
        <f t="shared" si="7"/>
        <v>0.9992801509449423</v>
      </c>
      <c r="AB36" s="1"/>
      <c r="AC36" s="1"/>
      <c r="AE36" s="1"/>
    </row>
    <row r="37" spans="1:31" ht="12.75">
      <c r="A37">
        <f t="shared" si="8"/>
        <v>1996</v>
      </c>
      <c r="B37" s="7">
        <f>'raw data'!N39</f>
        <v>1240.2</v>
      </c>
      <c r="C37" s="6">
        <f>'raw data'!P39</f>
        <v>244.2</v>
      </c>
      <c r="D37" s="7">
        <f>'raw data'!R39</f>
        <v>912.5</v>
      </c>
      <c r="E37" s="7"/>
      <c r="F37" s="5">
        <f>'raw data'!C39</f>
        <v>9433.9</v>
      </c>
      <c r="G37" s="7">
        <f>'raw data'!G39</f>
        <v>7838.5</v>
      </c>
      <c r="H37" s="7">
        <f t="shared" si="2"/>
        <v>83.08864838507934</v>
      </c>
      <c r="J37" s="21">
        <f t="shared" si="3"/>
        <v>1786.525631179435</v>
      </c>
      <c r="K37" s="1"/>
      <c r="L37" s="9">
        <f t="shared" si="4"/>
        <v>0.11641257893729667</v>
      </c>
      <c r="N37" s="21">
        <f t="shared" si="5"/>
        <v>23547.567656319126</v>
      </c>
      <c r="O37" s="2">
        <f t="shared" si="9"/>
        <v>2.496058645556888</v>
      </c>
      <c r="T37" s="24">
        <f t="shared" si="6"/>
        <v>23527.549097185012</v>
      </c>
      <c r="U37" s="2">
        <f t="shared" si="10"/>
        <v>2.493936664283596</v>
      </c>
      <c r="Z37" s="13">
        <f t="shared" si="7"/>
        <v>0.9991498672208404</v>
      </c>
      <c r="AB37" s="1"/>
      <c r="AC37" s="1"/>
      <c r="AE37" s="1"/>
    </row>
    <row r="38" spans="1:31" ht="12.75">
      <c r="A38">
        <f t="shared" si="8"/>
        <v>1997</v>
      </c>
      <c r="B38" s="7">
        <f>'raw data'!N40</f>
        <v>1388.7</v>
      </c>
      <c r="C38" s="6">
        <f>'raw data'!P40</f>
        <v>252.3</v>
      </c>
      <c r="D38" s="7">
        <f>'raw data'!R40</f>
        <v>963.8</v>
      </c>
      <c r="E38" s="7"/>
      <c r="F38" s="5">
        <f>'raw data'!C40</f>
        <v>9854.3</v>
      </c>
      <c r="G38" s="7">
        <f>'raw data'!G40</f>
        <v>8332.4</v>
      </c>
      <c r="H38" s="7">
        <f t="shared" si="2"/>
        <v>84.55598063789412</v>
      </c>
      <c r="J38" s="21">
        <f t="shared" si="3"/>
        <v>1940.7261173251402</v>
      </c>
      <c r="K38" s="1"/>
      <c r="L38" s="9">
        <f t="shared" si="4"/>
        <v>0.11566895492295137</v>
      </c>
      <c r="N38" s="21">
        <f t="shared" si="5"/>
        <v>24237.355731684052</v>
      </c>
      <c r="O38" s="2">
        <f t="shared" si="9"/>
        <v>2.4595715303658356</v>
      </c>
      <c r="T38" s="24">
        <f t="shared" si="6"/>
        <v>24213.871000782958</v>
      </c>
      <c r="U38" s="2">
        <f t="shared" si="10"/>
        <v>2.4571883341062235</v>
      </c>
      <c r="Z38" s="13">
        <f t="shared" si="7"/>
        <v>0.9990310522665476</v>
      </c>
      <c r="AB38" s="1"/>
      <c r="AC38" s="1"/>
      <c r="AE38" s="1"/>
    </row>
    <row r="39" spans="1:31" ht="12.75">
      <c r="A39">
        <f t="shared" si="8"/>
        <v>1998</v>
      </c>
      <c r="B39" s="7">
        <f>'raw data'!N41</f>
        <v>1510.8</v>
      </c>
      <c r="C39" s="6">
        <f>'raw data'!P41</f>
        <v>262.9</v>
      </c>
      <c r="D39" s="7">
        <f>'raw data'!R41</f>
        <v>1020.5</v>
      </c>
      <c r="E39" s="7"/>
      <c r="F39" s="5">
        <f>'raw data'!C41</f>
        <v>10283.5</v>
      </c>
      <c r="G39" s="7">
        <f>'raw data'!G41</f>
        <v>8793.5</v>
      </c>
      <c r="H39" s="7">
        <f t="shared" si="2"/>
        <v>85.5107696795838</v>
      </c>
      <c r="J39" s="21">
        <f t="shared" si="3"/>
        <v>2074.241650082447</v>
      </c>
      <c r="K39" s="1"/>
      <c r="L39" s="9">
        <f t="shared" si="4"/>
        <v>0.11605162904418036</v>
      </c>
      <c r="N39" s="21">
        <f t="shared" si="5"/>
        <v>25049.217132595877</v>
      </c>
      <c r="O39" s="2">
        <f t="shared" si="9"/>
        <v>2.4358649421496454</v>
      </c>
      <c r="T39" s="24">
        <f t="shared" si="6"/>
        <v>25022.29935839686</v>
      </c>
      <c r="U39" s="2">
        <f t="shared" si="10"/>
        <v>2.4332473728202326</v>
      </c>
      <c r="Z39" s="13">
        <f t="shared" si="7"/>
        <v>0.9989254045722654</v>
      </c>
      <c r="AB39" s="1"/>
      <c r="AC39" s="1"/>
      <c r="AE39" s="1"/>
    </row>
    <row r="40" spans="1:31" ht="12.75">
      <c r="A40">
        <f t="shared" si="8"/>
        <v>1999</v>
      </c>
      <c r="B40" s="7">
        <f>'raw data'!N42</f>
        <v>1641.5</v>
      </c>
      <c r="C40" s="6">
        <f>'raw data'!P42</f>
        <v>287.4</v>
      </c>
      <c r="D40" s="7">
        <f>'raw data'!R42</f>
        <v>1094.4</v>
      </c>
      <c r="E40" s="7"/>
      <c r="F40" s="5">
        <f>'raw data'!C42</f>
        <v>10779.8</v>
      </c>
      <c r="G40" s="7">
        <f>'raw data'!G42</f>
        <v>9353.5</v>
      </c>
      <c r="H40" s="7">
        <f t="shared" si="2"/>
        <v>86.76877122024528</v>
      </c>
      <c r="J40" s="21">
        <f t="shared" si="3"/>
        <v>2223.0348233281657</v>
      </c>
      <c r="K40" s="1"/>
      <c r="L40" s="9">
        <f t="shared" si="4"/>
        <v>0.11700432992997274</v>
      </c>
      <c r="N40" s="21">
        <f t="shared" si="5"/>
        <v>25956.78129080167</v>
      </c>
      <c r="O40" s="2">
        <f t="shared" si="9"/>
        <v>2.4079093573908303</v>
      </c>
      <c r="T40" s="24">
        <f t="shared" si="6"/>
        <v>25926.43923064211</v>
      </c>
      <c r="U40" s="2">
        <f t="shared" si="10"/>
        <v>2.4050946428173168</v>
      </c>
      <c r="Z40" s="13">
        <f t="shared" si="7"/>
        <v>0.9988310545972696</v>
      </c>
      <c r="AB40" s="1"/>
      <c r="AC40" s="1"/>
      <c r="AE40" s="1"/>
    </row>
    <row r="41" spans="1:31" ht="12.75">
      <c r="A41">
        <f t="shared" si="8"/>
        <v>2000</v>
      </c>
      <c r="B41" s="7">
        <f>'raw data'!N43</f>
        <v>1772.2</v>
      </c>
      <c r="C41" s="6">
        <f>'raw data'!P43</f>
        <v>304.4</v>
      </c>
      <c r="D41" s="7">
        <f>'raw data'!R43</f>
        <v>1184.3</v>
      </c>
      <c r="E41" s="7"/>
      <c r="F41" s="5">
        <f>'raw data'!C43</f>
        <v>11226</v>
      </c>
      <c r="G41" s="7">
        <f>'raw data'!G43</f>
        <v>9951.5</v>
      </c>
      <c r="H41" s="7">
        <f t="shared" si="2"/>
        <v>88.64689114555496</v>
      </c>
      <c r="J41" s="21">
        <f t="shared" si="3"/>
        <v>2342.552539818118</v>
      </c>
      <c r="K41" s="1"/>
      <c r="L41" s="9">
        <f t="shared" si="4"/>
        <v>0.11900718484650555</v>
      </c>
      <c r="N41" s="21">
        <f t="shared" si="5"/>
        <v>26970.868451883875</v>
      </c>
      <c r="O41" s="2">
        <f t="shared" si="9"/>
        <v>2.4025359390596717</v>
      </c>
      <c r="T41" s="24">
        <f t="shared" si="6"/>
        <v>26937.092561676196</v>
      </c>
      <c r="U41" s="2">
        <f t="shared" si="10"/>
        <v>2.399527219105309</v>
      </c>
      <c r="Z41" s="13">
        <f t="shared" si="7"/>
        <v>0.9987476899281928</v>
      </c>
      <c r="AB41" s="1"/>
      <c r="AC41" s="1"/>
      <c r="AE41" s="1"/>
    </row>
    <row r="42" spans="1:31" ht="12.75">
      <c r="A42">
        <f t="shared" si="8"/>
        <v>2001</v>
      </c>
      <c r="B42" s="7">
        <f>'raw data'!N44</f>
        <v>1661.9</v>
      </c>
      <c r="C42" s="6">
        <f>'raw data'!P44</f>
        <v>322</v>
      </c>
      <c r="D42" s="7">
        <f>'raw data'!R44</f>
        <v>1256.2</v>
      </c>
      <c r="E42" s="7"/>
      <c r="F42" s="5">
        <f>'raw data'!C44</f>
        <v>11347.2</v>
      </c>
      <c r="G42" s="7">
        <f>'raw data'!G44</f>
        <v>10286.2</v>
      </c>
      <c r="H42" s="7">
        <f t="shared" si="2"/>
        <v>90.64967569091935</v>
      </c>
      <c r="J42" s="21">
        <f t="shared" si="3"/>
        <v>2188.5351325076313</v>
      </c>
      <c r="K42" s="1"/>
      <c r="L42" s="9">
        <f t="shared" si="4"/>
        <v>0.12212478855165172</v>
      </c>
      <c r="N42" s="21">
        <f t="shared" si="5"/>
        <v>28057.24180683506</v>
      </c>
      <c r="O42" s="2">
        <f t="shared" si="9"/>
        <v>2.4726136674100267</v>
      </c>
      <c r="T42" s="24">
        <f t="shared" si="6"/>
        <v>28020.003074007924</v>
      </c>
      <c r="U42" s="2">
        <f t="shared" si="10"/>
        <v>2.4693319121904893</v>
      </c>
      <c r="Z42" s="13">
        <f t="shared" si="7"/>
        <v>0.9986727586024488</v>
      </c>
      <c r="AB42" s="1"/>
      <c r="AC42" s="1"/>
      <c r="AE42" s="1"/>
    </row>
    <row r="43" spans="1:31" ht="12.75">
      <c r="A43">
        <f t="shared" si="8"/>
        <v>2002</v>
      </c>
      <c r="B43" s="7">
        <f>'raw data'!N45</f>
        <v>1647</v>
      </c>
      <c r="C43" s="6">
        <f>'raw data'!P45</f>
        <v>343.4</v>
      </c>
      <c r="D43" s="7">
        <f>'raw data'!R45</f>
        <v>1305</v>
      </c>
      <c r="E43" s="7"/>
      <c r="F43" s="5">
        <f>'raw data'!C45</f>
        <v>11553</v>
      </c>
      <c r="G43" s="7">
        <f>'raw data'!G45</f>
        <v>10642.3</v>
      </c>
      <c r="H43" s="7">
        <f t="shared" si="2"/>
        <v>92.11719899593179</v>
      </c>
      <c r="J43" s="21">
        <f t="shared" si="3"/>
        <v>2160.7257077887302</v>
      </c>
      <c r="K43" s="1"/>
      <c r="L43" s="9">
        <f t="shared" si="4"/>
        <v>0.12262386890051963</v>
      </c>
      <c r="N43" s="21">
        <f t="shared" si="5"/>
        <v>28938.999472929198</v>
      </c>
      <c r="O43" s="2">
        <f t="shared" si="9"/>
        <v>2.504890459008846</v>
      </c>
      <c r="T43" s="24">
        <f t="shared" si="6"/>
        <v>28898.256727491596</v>
      </c>
      <c r="U43" s="2">
        <f t="shared" si="10"/>
        <v>2.501363864579901</v>
      </c>
      <c r="Z43" s="13">
        <f t="shared" si="7"/>
        <v>0.9985921163074172</v>
      </c>
      <c r="AB43" s="1"/>
      <c r="AC43" s="1"/>
      <c r="AE43" s="1"/>
    </row>
    <row r="44" spans="1:31" ht="12.75">
      <c r="A44">
        <f t="shared" si="8"/>
        <v>2003</v>
      </c>
      <c r="B44" s="7">
        <f>'raw data'!N46</f>
        <v>1729.7</v>
      </c>
      <c r="C44" s="6">
        <f>'raw data'!P46</f>
        <v>355.7</v>
      </c>
      <c r="D44" s="7">
        <f>'raw data'!R46</f>
        <v>1354.1</v>
      </c>
      <c r="E44" s="7"/>
      <c r="F44" s="5">
        <f>'raw data'!C46</f>
        <v>11840.7</v>
      </c>
      <c r="G44" s="7">
        <f>'raw data'!G46</f>
        <v>11142.1</v>
      </c>
      <c r="H44" s="7">
        <f t="shared" si="2"/>
        <v>94.10001097908062</v>
      </c>
      <c r="J44" s="21">
        <f t="shared" si="3"/>
        <v>2216.152770124124</v>
      </c>
      <c r="K44" s="1"/>
      <c r="L44" s="9">
        <f t="shared" si="4"/>
        <v>0.12153005268306691</v>
      </c>
      <c r="N44" s="21">
        <f t="shared" si="5"/>
        <v>29751.87949181763</v>
      </c>
      <c r="O44" s="2">
        <f t="shared" si="9"/>
        <v>2.512679106118526</v>
      </c>
      <c r="T44" s="24">
        <f t="shared" si="6"/>
        <v>29707.631742487716</v>
      </c>
      <c r="U44" s="2">
        <f t="shared" si="10"/>
        <v>2.5089421860605974</v>
      </c>
      <c r="Z44" s="13">
        <f t="shared" si="7"/>
        <v>0.9985127746520321</v>
      </c>
      <c r="AB44" s="1"/>
      <c r="AC44" s="1"/>
      <c r="AE44" s="1"/>
    </row>
    <row r="45" spans="1:31" ht="12.75">
      <c r="A45">
        <f t="shared" si="8"/>
        <v>2004</v>
      </c>
      <c r="B45" s="7">
        <f>'raw data'!N47</f>
        <v>1968.6</v>
      </c>
      <c r="C45" s="6">
        <f>'raw data'!P47</f>
        <v>372.3</v>
      </c>
      <c r="D45" s="7">
        <f>'raw data'!R47</f>
        <v>1432.8</v>
      </c>
      <c r="E45" s="7"/>
      <c r="F45" s="5">
        <f>'raw data'!C47</f>
        <v>12263.8</v>
      </c>
      <c r="G45" s="7">
        <f>'raw data'!G47</f>
        <v>11867.8</v>
      </c>
      <c r="H45" s="7">
        <f t="shared" si="2"/>
        <v>96.77098452355713</v>
      </c>
      <c r="J45" s="21">
        <f t="shared" si="3"/>
        <v>2419.010214193027</v>
      </c>
      <c r="K45" s="1"/>
      <c r="L45" s="9">
        <f t="shared" si="4"/>
        <v>0.12073004263637743</v>
      </c>
      <c r="N45" s="21">
        <f t="shared" si="5"/>
        <v>30582.32635503092</v>
      </c>
      <c r="O45" s="2">
        <f t="shared" si="9"/>
        <v>2.4937071996470035</v>
      </c>
      <c r="T45" s="24">
        <f t="shared" si="6"/>
        <v>30534.585533759695</v>
      </c>
      <c r="U45" s="2">
        <f t="shared" si="10"/>
        <v>2.4898143751332946</v>
      </c>
      <c r="Z45" s="13">
        <f t="shared" si="7"/>
        <v>0.9984389408210154</v>
      </c>
      <c r="AB45" s="1"/>
      <c r="AC45" s="1"/>
      <c r="AE45" s="1"/>
    </row>
    <row r="46" spans="1:31" ht="12.75">
      <c r="A46">
        <f t="shared" si="8"/>
        <v>2005</v>
      </c>
      <c r="B46" s="7">
        <f>'raw data'!N48</f>
        <v>2172.2</v>
      </c>
      <c r="C46" s="6">
        <f>'raw data'!P48</f>
        <v>392.2</v>
      </c>
      <c r="D46" s="7">
        <f>'raw data'!R48</f>
        <v>1541.4</v>
      </c>
      <c r="E46" s="7"/>
      <c r="F46" s="5">
        <f>'raw data'!C48</f>
        <v>12638.4</v>
      </c>
      <c r="G46" s="7">
        <f>'raw data'!G48</f>
        <v>12638.4</v>
      </c>
      <c r="H46" s="7">
        <f t="shared" si="2"/>
        <v>100</v>
      </c>
      <c r="J46" s="21">
        <f t="shared" si="3"/>
        <v>2564.3999999999996</v>
      </c>
      <c r="K46" s="1"/>
      <c r="L46" s="9">
        <f t="shared" si="4"/>
        <v>0.12196164071401444</v>
      </c>
      <c r="N46" s="21">
        <f t="shared" si="5"/>
        <v>31576.952261372197</v>
      </c>
      <c r="O46" s="2">
        <f t="shared" si="9"/>
        <v>2.4984928678766454</v>
      </c>
      <c r="T46" s="24">
        <f t="shared" si="6"/>
        <v>31525.7264579714</v>
      </c>
      <c r="U46" s="2">
        <f t="shared" si="10"/>
        <v>2.4944396804952684</v>
      </c>
      <c r="Z46" s="13">
        <f t="shared" si="7"/>
        <v>0.9983777470676465</v>
      </c>
      <c r="AB46" s="1"/>
      <c r="AC46" s="1"/>
      <c r="AE46" s="1"/>
    </row>
    <row r="47" spans="1:26" ht="12.75">
      <c r="A47">
        <f t="shared" si="8"/>
        <v>2006</v>
      </c>
      <c r="B47" s="7">
        <f>'raw data'!N49</f>
        <v>2327.2</v>
      </c>
      <c r="C47" s="6">
        <f>'raw data'!P49</f>
        <v>425.1</v>
      </c>
      <c r="D47" s="7">
        <f>'raw data'!R49</f>
        <v>1660.7</v>
      </c>
      <c r="F47" s="5">
        <f>'raw data'!C49</f>
        <v>12976.2</v>
      </c>
      <c r="G47" s="7">
        <f>'raw data'!G49</f>
        <v>13398.9</v>
      </c>
      <c r="H47" s="7">
        <f t="shared" si="2"/>
        <v>103.25750219632866</v>
      </c>
      <c r="J47" s="21">
        <f t="shared" si="3"/>
        <v>2665.4721850301144</v>
      </c>
      <c r="L47" s="9">
        <f t="shared" si="4"/>
        <v>0.12394301024710984</v>
      </c>
      <c r="N47" s="21">
        <f t="shared" si="5"/>
        <v>32670.642846766685</v>
      </c>
      <c r="O47" s="2">
        <f t="shared" si="9"/>
        <v>2.517735765999806</v>
      </c>
      <c r="T47" s="24">
        <f t="shared" si="6"/>
        <v>32615.909078995683</v>
      </c>
      <c r="U47" s="2">
        <f t="shared" si="10"/>
        <v>2.5135177539646185</v>
      </c>
      <c r="Z47" s="13">
        <f t="shared" si="7"/>
        <v>0.998324680416369</v>
      </c>
    </row>
    <row r="48" spans="1:26" ht="12.75">
      <c r="A48">
        <f t="shared" si="8"/>
        <v>2007</v>
      </c>
      <c r="B48" s="7">
        <f>'raw data'!N50</f>
        <v>2295.2</v>
      </c>
      <c r="C48" s="6">
        <f>'raw data'!P50</f>
        <v>456.6</v>
      </c>
      <c r="D48" s="7">
        <f>'raw data'!R50</f>
        <v>1767.5</v>
      </c>
      <c r="F48" s="5">
        <f>'raw data'!C50</f>
        <v>13228.9</v>
      </c>
      <c r="G48" s="7">
        <f>'raw data'!G50</f>
        <v>14061.8</v>
      </c>
      <c r="H48" s="7">
        <f t="shared" si="2"/>
        <v>106.29606392065855</v>
      </c>
      <c r="J48" s="21">
        <f t="shared" si="3"/>
        <v>2588.8070531510903</v>
      </c>
      <c r="L48" s="9">
        <f t="shared" si="4"/>
        <v>0.12569514571392</v>
      </c>
      <c r="N48" s="21">
        <f t="shared" si="5"/>
        <v>33814.466532656115</v>
      </c>
      <c r="O48" s="2">
        <f t="shared" si="9"/>
        <v>2.5561056877484987</v>
      </c>
      <c r="T48" s="24">
        <f t="shared" si="6"/>
        <v>33756.18437254579</v>
      </c>
      <c r="U48" s="2">
        <f t="shared" si="10"/>
        <v>2.5517000183345395</v>
      </c>
      <c r="Z48" s="13">
        <f t="shared" si="7"/>
        <v>0.998276413438194</v>
      </c>
    </row>
    <row r="49" spans="1:26" ht="12.75">
      <c r="A49">
        <f t="shared" si="8"/>
        <v>2008</v>
      </c>
      <c r="B49" s="7">
        <f>'raw data'!N51</f>
        <v>2096.7</v>
      </c>
      <c r="C49" s="6">
        <f>'raw data'!P51</f>
        <v>495.4</v>
      </c>
      <c r="D49" s="7">
        <f>'raw data'!R51</f>
        <v>1849.2</v>
      </c>
      <c r="F49" s="5">
        <f>'raw data'!C51</f>
        <v>13228.8</v>
      </c>
      <c r="G49" s="7">
        <f>'raw data'!G51</f>
        <v>14369.1</v>
      </c>
      <c r="H49" s="7">
        <f t="shared" si="2"/>
        <v>108.61982946298984</v>
      </c>
      <c r="J49" s="21">
        <f t="shared" si="3"/>
        <v>2386.3966762010145</v>
      </c>
      <c r="L49" s="9">
        <f t="shared" si="4"/>
        <v>0.12869282000960394</v>
      </c>
      <c r="N49" s="21">
        <f t="shared" si="5"/>
        <v>34828.35103255382</v>
      </c>
      <c r="O49" s="2">
        <f t="shared" si="9"/>
        <v>2.6327672224656675</v>
      </c>
      <c r="T49" s="24">
        <f t="shared" si="6"/>
        <v>34766.47257011211</v>
      </c>
      <c r="U49" s="2">
        <f t="shared" si="10"/>
        <v>2.628089665737793</v>
      </c>
      <c r="Z49" s="13">
        <f t="shared" si="7"/>
        <v>0.998223330688729</v>
      </c>
    </row>
    <row r="50" spans="1:26" ht="12.75">
      <c r="A50">
        <f t="shared" si="8"/>
        <v>2009</v>
      </c>
      <c r="B50" s="7">
        <f>'raw data'!N52</f>
        <v>1589.2</v>
      </c>
      <c r="C50" s="6">
        <f>'raw data'!P52</f>
        <v>503.3</v>
      </c>
      <c r="D50" s="7">
        <f>'raw data'!R52</f>
        <v>1861.1</v>
      </c>
      <c r="F50" s="5">
        <f>'raw data'!C52</f>
        <v>12880.6</v>
      </c>
      <c r="G50" s="7">
        <f>'raw data'!G52</f>
        <v>14119</v>
      </c>
      <c r="H50" s="7">
        <f t="shared" si="2"/>
        <v>109.61445895377544</v>
      </c>
      <c r="J50" s="21">
        <f t="shared" si="3"/>
        <v>1908.9634889156457</v>
      </c>
      <c r="L50" s="9">
        <f t="shared" si="4"/>
        <v>0.13181528436858134</v>
      </c>
      <c r="N50" s="21">
        <f t="shared" si="5"/>
        <v>35592.60307190772</v>
      </c>
      <c r="O50" s="2">
        <f t="shared" si="9"/>
        <v>2.763272135762908</v>
      </c>
      <c r="T50" s="24">
        <f t="shared" si="6"/>
        <v>35527.106930038826</v>
      </c>
      <c r="U50" s="2">
        <f t="shared" si="10"/>
        <v>2.758187268453242</v>
      </c>
      <c r="Z50" s="13">
        <f t="shared" si="7"/>
        <v>0.9981598383873028</v>
      </c>
    </row>
    <row r="51" spans="1:26" ht="12.75">
      <c r="A51">
        <f t="shared" si="8"/>
        <v>2010</v>
      </c>
      <c r="B51" s="7">
        <f>'raw data'!N53</f>
        <v>1821.4</v>
      </c>
      <c r="C51" s="6">
        <f>'raw data'!P53</f>
        <v>511.5</v>
      </c>
      <c r="D51" s="7">
        <f>'raw data'!R53</f>
        <v>1868.7</v>
      </c>
      <c r="F51" s="5">
        <f>'raw data'!C53</f>
        <v>13248.7</v>
      </c>
      <c r="G51" s="7">
        <f>'raw data'!G53</f>
        <v>14660.2</v>
      </c>
      <c r="H51" s="7">
        <f t="shared" si="2"/>
        <v>110.65387547457486</v>
      </c>
      <c r="J51" s="21">
        <f t="shared" si="3"/>
        <v>2108.2858508069467</v>
      </c>
      <c r="L51" s="9">
        <f t="shared" si="4"/>
        <v>0.12746756524467606</v>
      </c>
      <c r="N51" s="21">
        <f t="shared" si="5"/>
        <v>35843.826573921375</v>
      </c>
      <c r="O51" s="2">
        <f t="shared" si="9"/>
        <v>2.7054598997578156</v>
      </c>
      <c r="T51" s="24">
        <f t="shared" si="6"/>
        <v>35774.73904469367</v>
      </c>
      <c r="U51" s="2">
        <f t="shared" si="10"/>
        <v>2.7002452349810673</v>
      </c>
      <c r="Z51" s="13">
        <f t="shared" si="7"/>
        <v>0.9980725403554438</v>
      </c>
    </row>
    <row r="52" spans="2:4" ht="12.75">
      <c r="B52" s="7"/>
      <c r="C52" s="6"/>
      <c r="D52" s="7"/>
    </row>
    <row r="53" spans="2:4" ht="12.75">
      <c r="B53" s="7"/>
      <c r="C53" s="6"/>
      <c r="D53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I2" sqref="I2"/>
    </sheetView>
  </sheetViews>
  <sheetFormatPr defaultColWidth="9.140625" defaultRowHeight="12.75"/>
  <sheetData>
    <row r="1" spans="2:9" ht="12.75">
      <c r="B1" s="4" t="s">
        <v>8</v>
      </c>
      <c r="C1" s="6" t="s">
        <v>13</v>
      </c>
      <c r="D1" s="6" t="s">
        <v>14</v>
      </c>
      <c r="E1" s="6" t="s">
        <v>15</v>
      </c>
      <c r="F1" s="6" t="s">
        <v>11</v>
      </c>
      <c r="H1" t="s">
        <v>0</v>
      </c>
      <c r="I1">
        <f>1-AVERAGE(H2:H50)</f>
        <v>0.3288915624799198</v>
      </c>
    </row>
    <row r="2" spans="1:9" ht="12.75">
      <c r="A2">
        <v>1962</v>
      </c>
      <c r="B2" s="21">
        <f>'raw data'!G5</f>
        <v>585.7</v>
      </c>
      <c r="C2" s="21">
        <f>'raw data'!I5</f>
        <v>55.3</v>
      </c>
      <c r="D2" s="21">
        <f>'raw data'!J5</f>
        <v>50.4</v>
      </c>
      <c r="E2" s="21">
        <f>'raw data'!K5</f>
        <v>2.3</v>
      </c>
      <c r="F2" s="21">
        <f>'raw data'!L5</f>
        <v>327.1</v>
      </c>
      <c r="H2">
        <f>F2/(B2-C2-D2+E2)</f>
        <v>0.6782085838689611</v>
      </c>
      <c r="I2">
        <f>1-H2</f>
        <v>0.3217914161310389</v>
      </c>
    </row>
    <row r="3" spans="1:9" ht="12.75">
      <c r="A3">
        <f>A2+1</f>
        <v>1963</v>
      </c>
      <c r="B3" s="21">
        <f>'raw data'!G6</f>
        <v>617.8</v>
      </c>
      <c r="C3" s="21">
        <f>'raw data'!I6</f>
        <v>56.5</v>
      </c>
      <c r="D3" s="21">
        <f>'raw data'!J6</f>
        <v>53.4</v>
      </c>
      <c r="E3" s="21">
        <f>'raw data'!K6</f>
        <v>2.2</v>
      </c>
      <c r="F3" s="21">
        <f>'raw data'!L6</f>
        <v>345.2</v>
      </c>
      <c r="H3">
        <f aca="true" t="shared" si="0" ref="H3:H50">F3/(B3-C3-D3+E3)</f>
        <v>0.6767300529307979</v>
      </c>
      <c r="I3">
        <f aca="true" t="shared" si="1" ref="I3:I50">1-H3</f>
        <v>0.3232699470692021</v>
      </c>
    </row>
    <row r="4" spans="1:9" ht="12.75">
      <c r="A4">
        <f aca="true" t="shared" si="2" ref="A4:A50">A3+1</f>
        <v>1964</v>
      </c>
      <c r="B4" s="21">
        <f>'raw data'!G7</f>
        <v>663.6</v>
      </c>
      <c r="C4" s="21">
        <f>'raw data'!I7</f>
        <v>59.4</v>
      </c>
      <c r="D4" s="21">
        <f>'raw data'!J7</f>
        <v>57.3</v>
      </c>
      <c r="E4" s="21">
        <f>'raw data'!K7</f>
        <v>2.7</v>
      </c>
      <c r="F4" s="21">
        <f>'raw data'!L7</f>
        <v>370.7</v>
      </c>
      <c r="H4">
        <f t="shared" si="0"/>
        <v>0.6744905385735078</v>
      </c>
      <c r="I4">
        <f t="shared" si="1"/>
        <v>0.3255094614264922</v>
      </c>
    </row>
    <row r="5" spans="1:9" ht="12.75">
      <c r="A5">
        <f t="shared" si="2"/>
        <v>1965</v>
      </c>
      <c r="B5" s="21">
        <f>'raw data'!G8</f>
        <v>719.1</v>
      </c>
      <c r="C5" s="21">
        <f>'raw data'!I8</f>
        <v>63.9</v>
      </c>
      <c r="D5" s="21">
        <f>'raw data'!J8</f>
        <v>60.7</v>
      </c>
      <c r="E5" s="21">
        <f>'raw data'!K8</f>
        <v>3</v>
      </c>
      <c r="F5" s="21">
        <f>'raw data'!L8</f>
        <v>399.5</v>
      </c>
      <c r="H5">
        <f t="shared" si="0"/>
        <v>0.6686192468619246</v>
      </c>
      <c r="I5">
        <f t="shared" si="1"/>
        <v>0.33138075313807536</v>
      </c>
    </row>
    <row r="6" spans="1:9" ht="12.75">
      <c r="A6">
        <f t="shared" si="2"/>
        <v>1966</v>
      </c>
      <c r="B6" s="21">
        <f>'raw data'!G9</f>
        <v>787.7</v>
      </c>
      <c r="C6" s="21">
        <f>'raw data'!I9</f>
        <v>68.2</v>
      </c>
      <c r="D6" s="21">
        <f>'raw data'!J9</f>
        <v>63.2</v>
      </c>
      <c r="E6" s="21">
        <f>'raw data'!K9</f>
        <v>3.9</v>
      </c>
      <c r="F6" s="21">
        <f>'raw data'!L9</f>
        <v>442.7</v>
      </c>
      <c r="H6">
        <f t="shared" si="0"/>
        <v>0.6705543774613754</v>
      </c>
      <c r="I6">
        <f t="shared" si="1"/>
        <v>0.32944562253862464</v>
      </c>
    </row>
    <row r="7" spans="1:9" ht="12.75">
      <c r="A7">
        <f t="shared" si="2"/>
        <v>1967</v>
      </c>
      <c r="B7" s="21">
        <f>'raw data'!G10</f>
        <v>832.4</v>
      </c>
      <c r="C7" s="21">
        <f>'raw data'!I10</f>
        <v>69.8</v>
      </c>
      <c r="D7" s="21">
        <f>'raw data'!J10</f>
        <v>67.9</v>
      </c>
      <c r="E7" s="21">
        <f>'raw data'!K10</f>
        <v>3.8</v>
      </c>
      <c r="F7" s="21">
        <f>'raw data'!L10</f>
        <v>475.1</v>
      </c>
      <c r="H7">
        <f t="shared" si="0"/>
        <v>0.6801717967072298</v>
      </c>
      <c r="I7">
        <f t="shared" si="1"/>
        <v>0.3198282032927702</v>
      </c>
    </row>
    <row r="8" spans="1:9" ht="12.75">
      <c r="A8">
        <f t="shared" si="2"/>
        <v>1968</v>
      </c>
      <c r="B8" s="21">
        <f>'raw data'!G11</f>
        <v>909.8</v>
      </c>
      <c r="C8" s="21">
        <f>'raw data'!I11</f>
        <v>74.2</v>
      </c>
      <c r="D8" s="21">
        <f>'raw data'!J11</f>
        <v>76.4</v>
      </c>
      <c r="E8" s="21">
        <f>'raw data'!K11</f>
        <v>4.2</v>
      </c>
      <c r="F8" s="21">
        <f>'raw data'!L11</f>
        <v>524.3</v>
      </c>
      <c r="H8">
        <f t="shared" si="0"/>
        <v>0.6867959130206969</v>
      </c>
      <c r="I8">
        <f t="shared" si="1"/>
        <v>0.31320408697930313</v>
      </c>
    </row>
    <row r="9" spans="1:9" ht="12.75">
      <c r="A9">
        <f t="shared" si="2"/>
        <v>1969</v>
      </c>
      <c r="B9" s="21">
        <f>'raw data'!G12</f>
        <v>984.4</v>
      </c>
      <c r="C9" s="21">
        <f>'raw data'!I12</f>
        <v>77.5</v>
      </c>
      <c r="D9" s="21">
        <f>'raw data'!J12</f>
        <v>83.9</v>
      </c>
      <c r="E9" s="21">
        <f>'raw data'!K12</f>
        <v>4.5</v>
      </c>
      <c r="F9" s="21">
        <f>'raw data'!L12</f>
        <v>577.6</v>
      </c>
      <c r="H9">
        <f t="shared" si="0"/>
        <v>0.6980060422960725</v>
      </c>
      <c r="I9">
        <f t="shared" si="1"/>
        <v>0.30199395770392745</v>
      </c>
    </row>
    <row r="10" spans="1:9" ht="12.75">
      <c r="A10">
        <f t="shared" si="2"/>
        <v>1970</v>
      </c>
      <c r="B10" s="21">
        <f>'raw data'!G13</f>
        <v>1038.3</v>
      </c>
      <c r="C10" s="21">
        <f>'raw data'!I13</f>
        <v>78.5</v>
      </c>
      <c r="D10" s="21">
        <f>'raw data'!J13</f>
        <v>91.4</v>
      </c>
      <c r="E10" s="21">
        <f>'raw data'!K13</f>
        <v>4.8</v>
      </c>
      <c r="F10" s="21">
        <f>'raw data'!L13</f>
        <v>617.2</v>
      </c>
      <c r="H10">
        <f t="shared" si="0"/>
        <v>0.706825469537334</v>
      </c>
      <c r="I10">
        <f t="shared" si="1"/>
        <v>0.29317453046266595</v>
      </c>
    </row>
    <row r="11" spans="1:9" ht="12.75">
      <c r="A11">
        <f t="shared" si="2"/>
        <v>1971</v>
      </c>
      <c r="B11" s="21">
        <f>'raw data'!G14</f>
        <v>1126.8</v>
      </c>
      <c r="C11" s="21">
        <f>'raw data'!I14</f>
        <v>84.7</v>
      </c>
      <c r="D11" s="21">
        <f>'raw data'!J14</f>
        <v>100.5</v>
      </c>
      <c r="E11" s="21">
        <f>'raw data'!K14</f>
        <v>4.7</v>
      </c>
      <c r="F11" s="21">
        <f>'raw data'!L14</f>
        <v>658.9</v>
      </c>
      <c r="H11">
        <f t="shared" si="0"/>
        <v>0.6962908168656874</v>
      </c>
      <c r="I11">
        <f t="shared" si="1"/>
        <v>0.3037091831343126</v>
      </c>
    </row>
    <row r="12" spans="1:9" ht="12.75">
      <c r="A12">
        <f t="shared" si="2"/>
        <v>1972</v>
      </c>
      <c r="B12" s="21">
        <f>'raw data'!G15</f>
        <v>1237.9</v>
      </c>
      <c r="C12" s="21">
        <f>'raw data'!I15</f>
        <v>96</v>
      </c>
      <c r="D12" s="21">
        <f>'raw data'!J15</f>
        <v>107.9</v>
      </c>
      <c r="E12" s="21">
        <f>'raw data'!K15</f>
        <v>6.6</v>
      </c>
      <c r="F12" s="21">
        <f>'raw data'!L15</f>
        <v>725.1</v>
      </c>
      <c r="H12">
        <f t="shared" si="0"/>
        <v>0.696809532961753</v>
      </c>
      <c r="I12">
        <f t="shared" si="1"/>
        <v>0.30319046703824704</v>
      </c>
    </row>
    <row r="13" spans="1:9" ht="12.75">
      <c r="A13">
        <f t="shared" si="2"/>
        <v>1973</v>
      </c>
      <c r="B13" s="21">
        <f>'raw data'!G16</f>
        <v>1382.3</v>
      </c>
      <c r="C13" s="21">
        <f>'raw data'!I16</f>
        <v>113.6</v>
      </c>
      <c r="D13" s="21">
        <f>'raw data'!J16</f>
        <v>117.2</v>
      </c>
      <c r="E13" s="21">
        <f>'raw data'!K16</f>
        <v>5.2</v>
      </c>
      <c r="F13" s="21">
        <f>'raw data'!L16</f>
        <v>811.2</v>
      </c>
      <c r="H13">
        <f t="shared" si="0"/>
        <v>0.7013054378836345</v>
      </c>
      <c r="I13">
        <f t="shared" si="1"/>
        <v>0.29869456211636547</v>
      </c>
    </row>
    <row r="14" spans="1:9" ht="12.75">
      <c r="A14">
        <f t="shared" si="2"/>
        <v>1974</v>
      </c>
      <c r="B14" s="21">
        <f>'raw data'!G17</f>
        <v>1499.5</v>
      </c>
      <c r="C14" s="21">
        <f>'raw data'!I17</f>
        <v>113.5</v>
      </c>
      <c r="D14" s="21">
        <f>'raw data'!J17</f>
        <v>124.9</v>
      </c>
      <c r="E14" s="21">
        <f>'raw data'!K17</f>
        <v>3.3</v>
      </c>
      <c r="F14" s="21">
        <f>'raw data'!L17</f>
        <v>890.2</v>
      </c>
      <c r="H14">
        <f t="shared" si="0"/>
        <v>0.7040493514710536</v>
      </c>
      <c r="I14">
        <f t="shared" si="1"/>
        <v>0.29595064852894637</v>
      </c>
    </row>
    <row r="15" spans="1:9" ht="12.75">
      <c r="A15">
        <f t="shared" si="2"/>
        <v>1975</v>
      </c>
      <c r="B15" s="21">
        <f>'raw data'!G18</f>
        <v>1637.7</v>
      </c>
      <c r="C15" s="21">
        <f>'raw data'!I18</f>
        <v>119.6</v>
      </c>
      <c r="D15" s="21">
        <f>'raw data'!J18</f>
        <v>135.3</v>
      </c>
      <c r="E15" s="21">
        <f>'raw data'!K18</f>
        <v>4.5</v>
      </c>
      <c r="F15" s="21">
        <f>'raw data'!L18</f>
        <v>949.1</v>
      </c>
      <c r="H15">
        <f t="shared" si="0"/>
        <v>0.6841346500396452</v>
      </c>
      <c r="I15">
        <f t="shared" si="1"/>
        <v>0.31586534996035476</v>
      </c>
    </row>
    <row r="16" spans="1:9" ht="12.75">
      <c r="A16">
        <f t="shared" si="2"/>
        <v>1976</v>
      </c>
      <c r="B16" s="21">
        <f>'raw data'!G19</f>
        <v>1824.6</v>
      </c>
      <c r="C16" s="21">
        <f>'raw data'!I19</f>
        <v>132.2</v>
      </c>
      <c r="D16" s="21">
        <f>'raw data'!J19</f>
        <v>146.4</v>
      </c>
      <c r="E16" s="21">
        <f>'raw data'!K19</f>
        <v>5.1</v>
      </c>
      <c r="F16" s="21">
        <f>'raw data'!L19</f>
        <v>1059.3</v>
      </c>
      <c r="H16">
        <f t="shared" si="0"/>
        <v>0.6829346915092516</v>
      </c>
      <c r="I16">
        <f t="shared" si="1"/>
        <v>0.31706530849074843</v>
      </c>
    </row>
    <row r="17" spans="1:9" ht="12.75">
      <c r="A17">
        <f t="shared" si="2"/>
        <v>1977</v>
      </c>
      <c r="B17" s="21">
        <f>'raw data'!G20</f>
        <v>2030.1</v>
      </c>
      <c r="C17" s="21">
        <f>'raw data'!I20</f>
        <v>146</v>
      </c>
      <c r="D17" s="21">
        <f>'raw data'!J20</f>
        <v>159.7</v>
      </c>
      <c r="E17" s="21">
        <f>'raw data'!K20</f>
        <v>7.1</v>
      </c>
      <c r="F17" s="21">
        <f>'raw data'!L20</f>
        <v>1180.5</v>
      </c>
      <c r="H17">
        <f t="shared" si="0"/>
        <v>0.6817788045047647</v>
      </c>
      <c r="I17">
        <f t="shared" si="1"/>
        <v>0.3182211954952353</v>
      </c>
    </row>
    <row r="18" spans="1:9" ht="12.75">
      <c r="A18">
        <f t="shared" si="2"/>
        <v>1978</v>
      </c>
      <c r="B18" s="21">
        <f>'raw data'!G21</f>
        <v>2293.8</v>
      </c>
      <c r="C18" s="21">
        <f>'raw data'!I21</f>
        <v>167.5</v>
      </c>
      <c r="D18" s="21">
        <f>'raw data'!J21</f>
        <v>170.9</v>
      </c>
      <c r="E18" s="21">
        <f>'raw data'!K21</f>
        <v>8.9</v>
      </c>
      <c r="F18" s="21">
        <f>'raw data'!L21</f>
        <v>1335.5</v>
      </c>
      <c r="H18">
        <f t="shared" si="0"/>
        <v>0.6798859644657129</v>
      </c>
      <c r="I18">
        <f t="shared" si="1"/>
        <v>0.3201140355342871</v>
      </c>
    </row>
    <row r="19" spans="1:9" ht="12.75">
      <c r="A19">
        <f t="shared" si="2"/>
        <v>1979</v>
      </c>
      <c r="B19" s="21">
        <f>'raw data'!G22</f>
        <v>2562.2</v>
      </c>
      <c r="C19" s="21">
        <f>'raw data'!I22</f>
        <v>181.1</v>
      </c>
      <c r="D19" s="21">
        <f>'raw data'!J22</f>
        <v>180.1</v>
      </c>
      <c r="E19" s="21">
        <f>'raw data'!K22</f>
        <v>8.5</v>
      </c>
      <c r="F19" s="21">
        <f>'raw data'!L22</f>
        <v>1498.3</v>
      </c>
      <c r="H19">
        <f t="shared" si="0"/>
        <v>0.6781172210907445</v>
      </c>
      <c r="I19">
        <f t="shared" si="1"/>
        <v>0.32188277890925554</v>
      </c>
    </row>
    <row r="20" spans="1:9" ht="12.75">
      <c r="A20">
        <f t="shared" si="2"/>
        <v>1980</v>
      </c>
      <c r="B20" s="21">
        <f>'raw data'!G23</f>
        <v>2788.1</v>
      </c>
      <c r="C20" s="21">
        <f>'raw data'!I23</f>
        <v>173.5</v>
      </c>
      <c r="D20" s="21">
        <f>'raw data'!J23</f>
        <v>200.3</v>
      </c>
      <c r="E20" s="21">
        <f>'raw data'!K23</f>
        <v>9.8</v>
      </c>
      <c r="F20" s="21">
        <f>'raw data'!L23</f>
        <v>1647.6</v>
      </c>
      <c r="H20">
        <f t="shared" si="0"/>
        <v>0.6796749309021904</v>
      </c>
      <c r="I20">
        <f t="shared" si="1"/>
        <v>0.32032506909780956</v>
      </c>
    </row>
    <row r="21" spans="1:9" ht="12.75">
      <c r="A21">
        <f t="shared" si="2"/>
        <v>1981</v>
      </c>
      <c r="B21" s="21">
        <f>'raw data'!G24</f>
        <v>3126.8</v>
      </c>
      <c r="C21" s="21">
        <f>'raw data'!I24</f>
        <v>181.6</v>
      </c>
      <c r="D21" s="21">
        <f>'raw data'!J24</f>
        <v>235.6</v>
      </c>
      <c r="E21" s="21">
        <f>'raw data'!K24</f>
        <v>11.5</v>
      </c>
      <c r="F21" s="21">
        <f>'raw data'!L24</f>
        <v>1819.7</v>
      </c>
      <c r="H21">
        <f t="shared" si="0"/>
        <v>0.6687369078681414</v>
      </c>
      <c r="I21">
        <f t="shared" si="1"/>
        <v>0.33126309213185856</v>
      </c>
    </row>
    <row r="22" spans="1:9" ht="12.75">
      <c r="A22">
        <f t="shared" si="2"/>
        <v>1982</v>
      </c>
      <c r="B22" s="21">
        <f>'raw data'!G25</f>
        <v>3253.2</v>
      </c>
      <c r="C22" s="21">
        <f>'raw data'!I25</f>
        <v>174.8</v>
      </c>
      <c r="D22" s="21">
        <f>'raw data'!J25</f>
        <v>240.9</v>
      </c>
      <c r="E22" s="21">
        <f>'raw data'!K25</f>
        <v>15</v>
      </c>
      <c r="F22" s="21">
        <f>'raw data'!L25</f>
        <v>1919.6</v>
      </c>
      <c r="H22">
        <f t="shared" si="0"/>
        <v>0.6729535495179668</v>
      </c>
      <c r="I22">
        <f t="shared" si="1"/>
        <v>0.3270464504820332</v>
      </c>
    </row>
    <row r="23" spans="1:9" ht="12.75">
      <c r="A23">
        <f t="shared" si="2"/>
        <v>1983</v>
      </c>
      <c r="B23" s="21">
        <f>'raw data'!G26</f>
        <v>3534.6</v>
      </c>
      <c r="C23" s="21">
        <f>'raw data'!I26</f>
        <v>190.7</v>
      </c>
      <c r="D23" s="21">
        <f>'raw data'!J26</f>
        <v>263.3</v>
      </c>
      <c r="E23" s="21">
        <f>'raw data'!K26</f>
        <v>21.3</v>
      </c>
      <c r="F23" s="21">
        <f>'raw data'!L26</f>
        <v>2035.5</v>
      </c>
      <c r="H23">
        <f t="shared" si="0"/>
        <v>0.6562107095651052</v>
      </c>
      <c r="I23">
        <f t="shared" si="1"/>
        <v>0.3437892904348948</v>
      </c>
    </row>
    <row r="24" spans="1:9" ht="12.75">
      <c r="A24">
        <f t="shared" si="2"/>
        <v>1984</v>
      </c>
      <c r="B24" s="21">
        <f>'raw data'!G27</f>
        <v>3930.9</v>
      </c>
      <c r="C24" s="21">
        <f>'raw data'!I27</f>
        <v>233.1</v>
      </c>
      <c r="D24" s="21">
        <f>'raw data'!J27</f>
        <v>289.8</v>
      </c>
      <c r="E24" s="21">
        <f>'raw data'!K27</f>
        <v>21.1</v>
      </c>
      <c r="F24" s="21">
        <f>'raw data'!L27</f>
        <v>2245.4</v>
      </c>
      <c r="H24">
        <f t="shared" si="0"/>
        <v>0.6548073838616547</v>
      </c>
      <c r="I24">
        <f t="shared" si="1"/>
        <v>0.3451926161383453</v>
      </c>
    </row>
    <row r="25" spans="1:9" ht="12.75">
      <c r="A25">
        <f t="shared" si="2"/>
        <v>1985</v>
      </c>
      <c r="B25" s="21">
        <f>'raw data'!G28</f>
        <v>4217.5</v>
      </c>
      <c r="C25" s="21">
        <f>'raw data'!I28</f>
        <v>246.1</v>
      </c>
      <c r="D25" s="21">
        <f>'raw data'!J28</f>
        <v>308.1</v>
      </c>
      <c r="E25" s="21">
        <f>'raw data'!K28</f>
        <v>21.4</v>
      </c>
      <c r="F25" s="21">
        <f>'raw data'!L28</f>
        <v>2411.7</v>
      </c>
      <c r="H25">
        <f t="shared" si="0"/>
        <v>0.6545173284120823</v>
      </c>
      <c r="I25">
        <f t="shared" si="1"/>
        <v>0.3454826715879177</v>
      </c>
    </row>
    <row r="26" spans="1:9" ht="12.75">
      <c r="A26">
        <f t="shared" si="2"/>
        <v>1986</v>
      </c>
      <c r="B26" s="21">
        <f>'raw data'!G29</f>
        <v>4460.1</v>
      </c>
      <c r="C26" s="21">
        <f>'raw data'!I29</f>
        <v>262.6</v>
      </c>
      <c r="D26" s="21">
        <f>'raw data'!J29</f>
        <v>323.4</v>
      </c>
      <c r="E26" s="21">
        <f>'raw data'!K29</f>
        <v>24.9</v>
      </c>
      <c r="F26" s="21">
        <f>'raw data'!L29</f>
        <v>2557.7</v>
      </c>
      <c r="H26">
        <f t="shared" si="0"/>
        <v>0.6559887150551423</v>
      </c>
      <c r="I26">
        <f t="shared" si="1"/>
        <v>0.34401128494485766</v>
      </c>
    </row>
    <row r="27" spans="1:9" ht="12.75">
      <c r="A27">
        <f t="shared" si="2"/>
        <v>1987</v>
      </c>
      <c r="B27" s="21">
        <f>'raw data'!G30</f>
        <v>4736.4</v>
      </c>
      <c r="C27" s="21">
        <f>'raw data'!I30</f>
        <v>294.2</v>
      </c>
      <c r="D27" s="21">
        <f>'raw data'!J30</f>
        <v>347.5</v>
      </c>
      <c r="E27" s="21">
        <f>'raw data'!K30</f>
        <v>30.3</v>
      </c>
      <c r="F27" s="21">
        <f>'raw data'!L30</f>
        <v>2735.6</v>
      </c>
      <c r="H27">
        <f t="shared" si="0"/>
        <v>0.6631757575757575</v>
      </c>
      <c r="I27">
        <f t="shared" si="1"/>
        <v>0.33682424242424247</v>
      </c>
    </row>
    <row r="28" spans="1:9" ht="12.75">
      <c r="A28">
        <f t="shared" si="2"/>
        <v>1988</v>
      </c>
      <c r="B28" s="21">
        <f>'raw data'!G31</f>
        <v>5100.4</v>
      </c>
      <c r="C28" s="21">
        <f>'raw data'!I31</f>
        <v>334.8</v>
      </c>
      <c r="D28" s="21">
        <f>'raw data'!J31</f>
        <v>374.5</v>
      </c>
      <c r="E28" s="21">
        <f>'raw data'!K31</f>
        <v>29.5</v>
      </c>
      <c r="F28" s="21">
        <f>'raw data'!L31</f>
        <v>2954.2</v>
      </c>
      <c r="H28">
        <f t="shared" si="0"/>
        <v>0.668280323937927</v>
      </c>
      <c r="I28">
        <f t="shared" si="1"/>
        <v>0.331719676062073</v>
      </c>
    </row>
    <row r="29" spans="1:9" ht="12.75">
      <c r="A29">
        <f t="shared" si="2"/>
        <v>1989</v>
      </c>
      <c r="B29" s="21">
        <f>'raw data'!G32</f>
        <v>5482.1</v>
      </c>
      <c r="C29" s="21">
        <f>'raw data'!I32</f>
        <v>351.6</v>
      </c>
      <c r="D29" s="21">
        <f>'raw data'!J32</f>
        <v>398.9</v>
      </c>
      <c r="E29" s="21">
        <f>'raw data'!K32</f>
        <v>27.4</v>
      </c>
      <c r="F29" s="21">
        <f>'raw data'!L32</f>
        <v>3131.3</v>
      </c>
      <c r="H29">
        <f t="shared" si="0"/>
        <v>0.657974364362261</v>
      </c>
      <c r="I29">
        <f t="shared" si="1"/>
        <v>0.342025635637739</v>
      </c>
    </row>
    <row r="30" spans="1:9" ht="12.75">
      <c r="A30">
        <f t="shared" si="2"/>
        <v>1990</v>
      </c>
      <c r="B30" s="21">
        <f>'raw data'!G33</f>
        <v>5800.5</v>
      </c>
      <c r="C30" s="21">
        <f>'raw data'!I33</f>
        <v>365.1</v>
      </c>
      <c r="D30" s="21">
        <f>'raw data'!J33</f>
        <v>425</v>
      </c>
      <c r="E30" s="21">
        <f>'raw data'!K33</f>
        <v>27</v>
      </c>
      <c r="F30" s="21">
        <f>'raw data'!L33</f>
        <v>3326.3</v>
      </c>
      <c r="H30">
        <f t="shared" si="0"/>
        <v>0.6603208004129115</v>
      </c>
      <c r="I30">
        <f t="shared" si="1"/>
        <v>0.3396791995870885</v>
      </c>
    </row>
    <row r="31" spans="1:9" ht="12.75">
      <c r="A31">
        <f t="shared" si="2"/>
        <v>1991</v>
      </c>
      <c r="B31" s="21">
        <f>'raw data'!G34</f>
        <v>5992.1</v>
      </c>
      <c r="C31" s="21">
        <f>'raw data'!I34</f>
        <v>367.3</v>
      </c>
      <c r="D31" s="21">
        <f>'raw data'!J34</f>
        <v>457.1</v>
      </c>
      <c r="E31" s="21">
        <f>'raw data'!K34</f>
        <v>27.5</v>
      </c>
      <c r="F31" s="21">
        <f>'raw data'!L34</f>
        <v>3438.3</v>
      </c>
      <c r="H31">
        <f t="shared" si="0"/>
        <v>0.6618224514936866</v>
      </c>
      <c r="I31">
        <f t="shared" si="1"/>
        <v>0.33817754850631343</v>
      </c>
    </row>
    <row r="32" spans="1:9" ht="12.75">
      <c r="A32">
        <f t="shared" si="2"/>
        <v>1992</v>
      </c>
      <c r="B32" s="21">
        <f>'raw data'!G35</f>
        <v>6342.3</v>
      </c>
      <c r="C32" s="21">
        <f>'raw data'!I35</f>
        <v>414.9</v>
      </c>
      <c r="D32" s="21">
        <f>'raw data'!J35</f>
        <v>483.4</v>
      </c>
      <c r="E32" s="21">
        <f>'raw data'!K35</f>
        <v>30.1</v>
      </c>
      <c r="F32" s="21">
        <f>'raw data'!L35</f>
        <v>3631.4</v>
      </c>
      <c r="H32">
        <f t="shared" si="0"/>
        <v>0.6633784549058291</v>
      </c>
      <c r="I32">
        <f t="shared" si="1"/>
        <v>0.33662154509417086</v>
      </c>
    </row>
    <row r="33" spans="1:9" ht="12.75">
      <c r="A33">
        <f t="shared" si="2"/>
        <v>1993</v>
      </c>
      <c r="B33" s="21">
        <f>'raw data'!G36</f>
        <v>6667.4</v>
      </c>
      <c r="C33" s="21">
        <f>'raw data'!I36</f>
        <v>449.6</v>
      </c>
      <c r="D33" s="21">
        <f>'raw data'!J36</f>
        <v>503.1</v>
      </c>
      <c r="E33" s="21">
        <f>'raw data'!K36</f>
        <v>36.7</v>
      </c>
      <c r="F33" s="21">
        <f>'raw data'!L36</f>
        <v>3797.1</v>
      </c>
      <c r="H33">
        <f t="shared" si="0"/>
        <v>0.6602044719546547</v>
      </c>
      <c r="I33">
        <f t="shared" si="1"/>
        <v>0.3397955280453453</v>
      </c>
    </row>
    <row r="34" spans="1:9" ht="12.75">
      <c r="A34">
        <f t="shared" si="2"/>
        <v>1994</v>
      </c>
      <c r="B34" s="21">
        <f>'raw data'!G37</f>
        <v>7085.2</v>
      </c>
      <c r="C34" s="21">
        <f>'raw data'!I37</f>
        <v>485.1</v>
      </c>
      <c r="D34" s="21">
        <f>'raw data'!J37</f>
        <v>545.2</v>
      </c>
      <c r="E34" s="21">
        <f>'raw data'!K37</f>
        <v>32.5</v>
      </c>
      <c r="F34" s="21">
        <f>'raw data'!L37</f>
        <v>3998.5</v>
      </c>
      <c r="H34">
        <f t="shared" si="0"/>
        <v>0.6568485724611492</v>
      </c>
      <c r="I34">
        <f t="shared" si="1"/>
        <v>0.34315142753885075</v>
      </c>
    </row>
    <row r="35" spans="1:9" ht="12.75">
      <c r="A35">
        <f t="shared" si="2"/>
        <v>1995</v>
      </c>
      <c r="B35" s="21">
        <f>'raw data'!G38</f>
        <v>7414.7</v>
      </c>
      <c r="C35" s="21">
        <f>'raw data'!I38</f>
        <v>516</v>
      </c>
      <c r="D35" s="21">
        <f>'raw data'!J38</f>
        <v>557.9</v>
      </c>
      <c r="E35" s="21">
        <f>'raw data'!K38</f>
        <v>34.8</v>
      </c>
      <c r="F35" s="21">
        <f>'raw data'!L38</f>
        <v>4195.2</v>
      </c>
      <c r="H35">
        <f t="shared" si="0"/>
        <v>0.6580086580086579</v>
      </c>
      <c r="I35">
        <f t="shared" si="1"/>
        <v>0.34199134199134207</v>
      </c>
    </row>
    <row r="36" spans="1:9" ht="12.75">
      <c r="A36">
        <f t="shared" si="2"/>
        <v>1996</v>
      </c>
      <c r="B36" s="21">
        <f>'raw data'!G39</f>
        <v>7838.5</v>
      </c>
      <c r="C36" s="21">
        <f>'raw data'!I39</f>
        <v>583.7</v>
      </c>
      <c r="D36" s="21">
        <f>'raw data'!J39</f>
        <v>580.8</v>
      </c>
      <c r="E36" s="21">
        <f>'raw data'!K39</f>
        <v>35.2</v>
      </c>
      <c r="F36" s="21">
        <f>'raw data'!L39</f>
        <v>4391.4</v>
      </c>
      <c r="H36">
        <f t="shared" si="0"/>
        <v>0.6545340726167054</v>
      </c>
      <c r="I36">
        <f t="shared" si="1"/>
        <v>0.3454659273832946</v>
      </c>
    </row>
    <row r="37" spans="1:9" ht="12.75">
      <c r="A37">
        <f t="shared" si="2"/>
        <v>1997</v>
      </c>
      <c r="B37" s="21">
        <f>'raw data'!G40</f>
        <v>8332.4</v>
      </c>
      <c r="C37" s="21">
        <f>'raw data'!I40</f>
        <v>628.2</v>
      </c>
      <c r="D37" s="21">
        <f>'raw data'!J40</f>
        <v>611.6</v>
      </c>
      <c r="E37" s="21">
        <f>'raw data'!K40</f>
        <v>33.8</v>
      </c>
      <c r="F37" s="21">
        <f>'raw data'!L40</f>
        <v>4665.6</v>
      </c>
      <c r="H37">
        <f t="shared" si="0"/>
        <v>0.6546924113156714</v>
      </c>
      <c r="I37">
        <f t="shared" si="1"/>
        <v>0.34530758868432865</v>
      </c>
    </row>
    <row r="38" spans="1:9" ht="12.75">
      <c r="A38">
        <f t="shared" si="2"/>
        <v>1998</v>
      </c>
      <c r="B38" s="21">
        <f>'raw data'!G41</f>
        <v>8793.5</v>
      </c>
      <c r="C38" s="21">
        <f>'raw data'!I41</f>
        <v>687.5</v>
      </c>
      <c r="D38" s="21">
        <f>'raw data'!J41</f>
        <v>639.5</v>
      </c>
      <c r="E38" s="21">
        <f>'raw data'!K41</f>
        <v>36.4</v>
      </c>
      <c r="F38" s="21">
        <f>'raw data'!L41</f>
        <v>5023.2</v>
      </c>
      <c r="H38">
        <f t="shared" si="0"/>
        <v>0.6695011262311906</v>
      </c>
      <c r="I38">
        <f t="shared" si="1"/>
        <v>0.3304988737688094</v>
      </c>
    </row>
    <row r="39" spans="1:9" ht="12.75">
      <c r="A39">
        <f t="shared" si="2"/>
        <v>1999</v>
      </c>
      <c r="B39" s="21">
        <f>'raw data'!G42</f>
        <v>9353.5</v>
      </c>
      <c r="C39" s="21">
        <f>'raw data'!I42</f>
        <v>746.8</v>
      </c>
      <c r="D39" s="21">
        <f>'raw data'!J42</f>
        <v>673.6</v>
      </c>
      <c r="E39" s="21">
        <f>'raw data'!K42</f>
        <v>45.2</v>
      </c>
      <c r="F39" s="21">
        <f>'raw data'!L42</f>
        <v>5353.9</v>
      </c>
      <c r="H39">
        <f t="shared" si="0"/>
        <v>0.6710577441309552</v>
      </c>
      <c r="I39">
        <f t="shared" si="1"/>
        <v>0.3289422558690448</v>
      </c>
    </row>
    <row r="40" spans="1:9" ht="12.75">
      <c r="A40">
        <f t="shared" si="2"/>
        <v>2000</v>
      </c>
      <c r="B40" s="21">
        <f>'raw data'!G43</f>
        <v>9951.5</v>
      </c>
      <c r="C40" s="21">
        <f>'raw data'!I43</f>
        <v>817.5</v>
      </c>
      <c r="D40" s="21">
        <f>'raw data'!J43</f>
        <v>708.6</v>
      </c>
      <c r="E40" s="21">
        <f>'raw data'!K43</f>
        <v>45.8</v>
      </c>
      <c r="F40" s="21">
        <f>'raw data'!L43</f>
        <v>5788.8</v>
      </c>
      <c r="H40">
        <f t="shared" si="0"/>
        <v>0.6833506468977242</v>
      </c>
      <c r="I40">
        <f t="shared" si="1"/>
        <v>0.3166493531022758</v>
      </c>
    </row>
    <row r="41" spans="1:9" ht="12.75">
      <c r="A41">
        <f t="shared" si="2"/>
        <v>2001</v>
      </c>
      <c r="B41" s="21">
        <f>'raw data'!G44</f>
        <v>10286.2</v>
      </c>
      <c r="C41" s="21">
        <f>'raw data'!I44</f>
        <v>870.7</v>
      </c>
      <c r="D41" s="21">
        <f>'raw data'!J44</f>
        <v>727.7</v>
      </c>
      <c r="E41" s="21">
        <f>'raw data'!K44</f>
        <v>58.7</v>
      </c>
      <c r="F41" s="21">
        <f>'raw data'!L44</f>
        <v>5979.3</v>
      </c>
      <c r="H41">
        <f t="shared" si="0"/>
        <v>0.6836220202366661</v>
      </c>
      <c r="I41">
        <f t="shared" si="1"/>
        <v>0.3163779797633339</v>
      </c>
    </row>
    <row r="42" spans="1:9" ht="12.75">
      <c r="A42">
        <f t="shared" si="2"/>
        <v>2002</v>
      </c>
      <c r="B42" s="21">
        <f>'raw data'!G45</f>
        <v>10642.3</v>
      </c>
      <c r="C42" s="21">
        <f>'raw data'!I45</f>
        <v>890.3</v>
      </c>
      <c r="D42" s="21">
        <f>'raw data'!J45</f>
        <v>762.8</v>
      </c>
      <c r="E42" s="21">
        <f>'raw data'!K45</f>
        <v>41.4</v>
      </c>
      <c r="F42" s="21">
        <f>'raw data'!L45</f>
        <v>6110.8</v>
      </c>
      <c r="H42">
        <f t="shared" si="0"/>
        <v>0.6766770757203286</v>
      </c>
      <c r="I42">
        <f t="shared" si="1"/>
        <v>0.32332292427967135</v>
      </c>
    </row>
    <row r="43" spans="1:9" ht="12.75">
      <c r="A43">
        <f t="shared" si="2"/>
        <v>2003</v>
      </c>
      <c r="B43" s="21">
        <f>'raw data'!G46</f>
        <v>11142.1</v>
      </c>
      <c r="C43" s="21">
        <f>'raw data'!I46</f>
        <v>930.6</v>
      </c>
      <c r="D43" s="21">
        <f>'raw data'!J46</f>
        <v>806.8</v>
      </c>
      <c r="E43" s="21">
        <f>'raw data'!K46</f>
        <v>49.1</v>
      </c>
      <c r="F43" s="21">
        <f>'raw data'!L46</f>
        <v>6382.6</v>
      </c>
      <c r="H43">
        <f t="shared" si="0"/>
        <v>0.6751359241786371</v>
      </c>
      <c r="I43">
        <f t="shared" si="1"/>
        <v>0.3248640758213629</v>
      </c>
    </row>
    <row r="44" spans="1:9" ht="12.75">
      <c r="A44">
        <f t="shared" si="2"/>
        <v>2004</v>
      </c>
      <c r="B44" s="21">
        <f>'raw data'!G47</f>
        <v>11867.8</v>
      </c>
      <c r="C44" s="21">
        <f>'raw data'!I47</f>
        <v>1033.8</v>
      </c>
      <c r="D44" s="21">
        <f>'raw data'!J47</f>
        <v>863.4</v>
      </c>
      <c r="E44" s="21">
        <f>'raw data'!K47</f>
        <v>46.4</v>
      </c>
      <c r="F44" s="21">
        <f>'raw data'!L47</f>
        <v>6693.4</v>
      </c>
      <c r="H44">
        <f t="shared" si="0"/>
        <v>0.6682040531097134</v>
      </c>
      <c r="I44">
        <f t="shared" si="1"/>
        <v>0.3317959468902866</v>
      </c>
    </row>
    <row r="45" spans="1:9" ht="12.75">
      <c r="A45">
        <f t="shared" si="2"/>
        <v>2005</v>
      </c>
      <c r="B45" s="21">
        <f>'raw data'!G48</f>
        <v>12638.4</v>
      </c>
      <c r="C45" s="21">
        <f>'raw data'!I48</f>
        <v>1069.8</v>
      </c>
      <c r="D45" s="21">
        <f>'raw data'!J48</f>
        <v>930.2</v>
      </c>
      <c r="E45" s="21">
        <f>'raw data'!K48</f>
        <v>60.9</v>
      </c>
      <c r="F45" s="21">
        <f>'raw data'!L48</f>
        <v>7065</v>
      </c>
      <c r="H45">
        <f t="shared" si="0"/>
        <v>0.6603235725701682</v>
      </c>
      <c r="I45">
        <f t="shared" si="1"/>
        <v>0.33967642742983184</v>
      </c>
    </row>
    <row r="46" spans="1:9" ht="12.75">
      <c r="A46">
        <f t="shared" si="2"/>
        <v>2006</v>
      </c>
      <c r="B46" s="21">
        <f>'raw data'!G49</f>
        <v>13398.9</v>
      </c>
      <c r="C46" s="21">
        <f>'raw data'!I49</f>
        <v>1133</v>
      </c>
      <c r="D46" s="21">
        <f>'raw data'!J49</f>
        <v>986.8</v>
      </c>
      <c r="E46" s="21">
        <f>'raw data'!K49</f>
        <v>51.4</v>
      </c>
      <c r="F46" s="21">
        <f>'raw data'!L49</f>
        <v>7477</v>
      </c>
      <c r="H46">
        <f t="shared" si="0"/>
        <v>0.6599002691849433</v>
      </c>
      <c r="I46">
        <f t="shared" si="1"/>
        <v>0.34009973081505673</v>
      </c>
    </row>
    <row r="47" spans="1:9" ht="12.75">
      <c r="A47">
        <f t="shared" si="2"/>
        <v>2007</v>
      </c>
      <c r="B47" s="21">
        <f>'raw data'!G50</f>
        <v>14061.8</v>
      </c>
      <c r="C47" s="21">
        <f>'raw data'!I50</f>
        <v>1090.4</v>
      </c>
      <c r="D47" s="21">
        <f>'raw data'!J50</f>
        <v>1027.2</v>
      </c>
      <c r="E47" s="21">
        <f>'raw data'!K50</f>
        <v>54.6</v>
      </c>
      <c r="F47" s="21">
        <f>'raw data'!L50</f>
        <v>7855.9</v>
      </c>
      <c r="H47">
        <f t="shared" si="0"/>
        <v>0.6547238057139048</v>
      </c>
      <c r="I47">
        <f t="shared" si="1"/>
        <v>0.34527619428609524</v>
      </c>
    </row>
    <row r="48" spans="1:9" ht="12.75">
      <c r="A48">
        <f t="shared" si="2"/>
        <v>2008</v>
      </c>
      <c r="B48" s="21">
        <f>'raw data'!G51</f>
        <v>14369.1</v>
      </c>
      <c r="C48" s="21">
        <f>'raw data'!I51</f>
        <v>1102</v>
      </c>
      <c r="D48" s="21">
        <f>'raw data'!J51</f>
        <v>1045.1</v>
      </c>
      <c r="E48" s="21">
        <f>'raw data'!K51</f>
        <v>52.8</v>
      </c>
      <c r="F48" s="21">
        <f>'raw data'!L51</f>
        <v>8060.8</v>
      </c>
      <c r="H48">
        <f t="shared" si="0"/>
        <v>0.6566950174340926</v>
      </c>
      <c r="I48">
        <f t="shared" si="1"/>
        <v>0.34330498256590736</v>
      </c>
    </row>
    <row r="49" spans="1:9" ht="12.75">
      <c r="A49">
        <f t="shared" si="2"/>
        <v>2009</v>
      </c>
      <c r="B49" s="21">
        <f>'raw data'!G52</f>
        <v>14119</v>
      </c>
      <c r="C49" s="21">
        <f>'raw data'!I52</f>
        <v>1011.9</v>
      </c>
      <c r="D49" s="21">
        <f>'raw data'!J52</f>
        <v>1024.7</v>
      </c>
      <c r="E49" s="21">
        <f>'raw data'!K52</f>
        <v>60.3</v>
      </c>
      <c r="F49" s="21">
        <f>'raw data'!L52</f>
        <v>7811.7</v>
      </c>
      <c r="H49">
        <f t="shared" si="0"/>
        <v>0.6433247959679479</v>
      </c>
      <c r="I49">
        <f t="shared" si="1"/>
        <v>0.3566752040320521</v>
      </c>
    </row>
    <row r="50" spans="1:9" ht="12.75">
      <c r="A50">
        <f t="shared" si="2"/>
        <v>2010</v>
      </c>
      <c r="B50" s="21">
        <f>'raw data'!G53</f>
        <v>14660.2</v>
      </c>
      <c r="C50" s="21">
        <f>'raw data'!I53</f>
        <v>1055.8</v>
      </c>
      <c r="D50" s="21">
        <f>'raw data'!J53</f>
        <v>1058.8</v>
      </c>
      <c r="E50" s="21">
        <f>'raw data'!K53</f>
        <v>59</v>
      </c>
      <c r="F50" s="21">
        <f>'raw data'!L53</f>
        <v>7990.8</v>
      </c>
      <c r="H50">
        <f t="shared" si="0"/>
        <v>0.6339590308300144</v>
      </c>
      <c r="I50">
        <f t="shared" si="1"/>
        <v>0.36604096916998563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2"/>
  <sheetViews>
    <sheetView workbookViewId="0" topLeftCell="A1">
      <selection activeCell="T3" sqref="T3"/>
    </sheetView>
  </sheetViews>
  <sheetFormatPr defaultColWidth="9.140625" defaultRowHeight="12.75"/>
  <cols>
    <col min="6" max="6" width="11.57421875" style="0" bestFit="1" customWidth="1"/>
    <col min="24" max="24" width="16.28125" style="0" bestFit="1" customWidth="1"/>
    <col min="27" max="27" width="11.00390625" style="0" bestFit="1" customWidth="1"/>
    <col min="29" max="29" width="11.57421875" style="0" bestFit="1" customWidth="1"/>
    <col min="40" max="40" width="16.28125" style="0" bestFit="1" customWidth="1"/>
    <col min="41" max="41" width="9.57421875" style="0" bestFit="1" customWidth="1"/>
  </cols>
  <sheetData>
    <row r="1" spans="2:41" ht="12.75">
      <c r="B1" t="s">
        <v>42</v>
      </c>
      <c r="C1" t="s">
        <v>43</v>
      </c>
      <c r="D1" s="6" t="s">
        <v>40</v>
      </c>
      <c r="E1" s="14" t="s">
        <v>44</v>
      </c>
      <c r="F1" s="1" t="s">
        <v>45</v>
      </c>
      <c r="G1" s="4" t="s">
        <v>46</v>
      </c>
      <c r="H1" s="14" t="s">
        <v>41</v>
      </c>
      <c r="I1" s="14"/>
      <c r="J1" s="14" t="s">
        <v>64</v>
      </c>
      <c r="K1" t="s">
        <v>31</v>
      </c>
      <c r="L1" s="2">
        <f>AVERAGE(K4:K35)</f>
        <v>0.2751164438686225</v>
      </c>
      <c r="M1" s="2"/>
      <c r="N1" s="2" t="s">
        <v>65</v>
      </c>
      <c r="O1" t="s">
        <v>2</v>
      </c>
      <c r="P1" s="2">
        <f>AVERAGE(O3:O50)</f>
        <v>0.9490692857138264</v>
      </c>
      <c r="S1" s="12"/>
      <c r="Y1" s="12"/>
      <c r="AC1" s="4"/>
      <c r="AO1" s="12"/>
    </row>
    <row r="2" spans="1:41" ht="12.75">
      <c r="A2">
        <v>1962</v>
      </c>
      <c r="B2" s="7">
        <f>'raw data'!C5</f>
        <v>3072.4</v>
      </c>
      <c r="C2" s="19">
        <f>'capital stock data'!J3</f>
        <v>636.3020659040465</v>
      </c>
      <c r="D2" s="7">
        <f>B2-C2</f>
        <v>2436.097934095954</v>
      </c>
      <c r="E2" s="7"/>
      <c r="F2" s="7">
        <f>'raw data'!X5*52*100/1000000</f>
        <v>558.5164</v>
      </c>
      <c r="G2" s="7"/>
      <c r="H2" s="21">
        <f>'capital stock data'!N3</f>
        <v>6906.1477592568945</v>
      </c>
      <c r="I2" s="21"/>
      <c r="N2" s="9">
        <f>alpha!$I$1*B2/H2-'capital stock data'!$Q$7</f>
        <v>0.0997415368789647</v>
      </c>
      <c r="S2" s="12"/>
      <c r="T2">
        <f>alpha!I1</f>
        <v>0.3288915624799198</v>
      </c>
      <c r="Y2" s="12"/>
      <c r="AC2" s="4"/>
      <c r="AO2" s="12"/>
    </row>
    <row r="3" spans="1:41" ht="12.75">
      <c r="A3">
        <f>A2+1</f>
        <v>1963</v>
      </c>
      <c r="B3" s="7">
        <f>'raw data'!C6</f>
        <v>3206.7</v>
      </c>
      <c r="C3" s="19">
        <f>'capital stock data'!J4</f>
        <v>661.2715765619942</v>
      </c>
      <c r="D3" s="7">
        <f aca="true" t="shared" si="0" ref="D3:D50">B3-C3</f>
        <v>2545.4284234380057</v>
      </c>
      <c r="E3" s="7"/>
      <c r="F3" s="7">
        <f>'raw data'!X6*52*100/1000000</f>
        <v>569.3844</v>
      </c>
      <c r="G3" s="7"/>
      <c r="H3" s="21">
        <f>'capital stock data'!N4</f>
        <v>7220.793180019136</v>
      </c>
      <c r="I3" s="21"/>
      <c r="J3" s="1"/>
      <c r="K3" s="2"/>
      <c r="L3" s="9"/>
      <c r="M3" s="9"/>
      <c r="N3" s="9">
        <f>alpha!$I$1*B3/H3-'capital stock data'!$Q$7</f>
        <v>0.0994828645149253</v>
      </c>
      <c r="O3">
        <f>D3/D2/(1+N3)</f>
        <v>0.9503370927425892</v>
      </c>
      <c r="R3" s="2"/>
      <c r="S3" s="12">
        <f>P1</f>
        <v>0.9490692857138264</v>
      </c>
      <c r="T3">
        <f aca="true" t="shared" si="1" ref="T3:T40">T2</f>
        <v>0.3288915624799198</v>
      </c>
      <c r="Y3" s="12"/>
      <c r="AC3" s="13"/>
      <c r="AE3" s="1"/>
      <c r="AF3" s="1"/>
      <c r="AH3" s="1"/>
      <c r="AO3" s="12"/>
    </row>
    <row r="4" spans="1:41" ht="12.75">
      <c r="A4">
        <f aca="true" t="shared" si="2" ref="A4:A50">A3+1</f>
        <v>1964</v>
      </c>
      <c r="B4" s="7">
        <f>'raw data'!C7</f>
        <v>3392.3</v>
      </c>
      <c r="C4" s="19">
        <f>'capital stock data'!J5</f>
        <v>698.8056208559373</v>
      </c>
      <c r="D4" s="7">
        <f t="shared" si="0"/>
        <v>2693.494379144063</v>
      </c>
      <c r="E4" s="7">
        <f>'hours data'!H4</f>
        <v>138.74861</v>
      </c>
      <c r="F4" s="7">
        <f>'raw data'!X7*52*100/1000000</f>
        <v>578.7652</v>
      </c>
      <c r="G4" s="7">
        <f aca="true" t="shared" si="3" ref="G4:G50">F4-E4</f>
        <v>440.01659000000006</v>
      </c>
      <c r="H4" s="21">
        <f>'capital stock data'!N5</f>
        <v>7545.753372794912</v>
      </c>
      <c r="I4" s="21"/>
      <c r="J4" s="9">
        <f>(1-alpha!$I$1)*B4/E4</f>
        <v>16.408100611597966</v>
      </c>
      <c r="K4" s="2">
        <f>D4/(D4+J4*G4)</f>
        <v>0.27170427554100435</v>
      </c>
      <c r="L4" s="9"/>
      <c r="M4" s="9"/>
      <c r="N4" s="9">
        <f>alpha!$I$1*B4/H4-'capital stock data'!$Q$7</f>
        <v>0.10128243960597655</v>
      </c>
      <c r="O4">
        <f aca="true" t="shared" si="4" ref="O4:O50">D4/D3/(1+N4)</f>
        <v>0.9608519369822707</v>
      </c>
      <c r="R4" s="2">
        <f>L1</f>
        <v>0.2751164438686225</v>
      </c>
      <c r="S4">
        <f aca="true" t="shared" si="5" ref="S4:S40">S3</f>
        <v>0.9490692857138264</v>
      </c>
      <c r="T4">
        <f>T3</f>
        <v>0.3288915624799198</v>
      </c>
      <c r="Y4" s="12"/>
      <c r="AC4" s="13"/>
      <c r="AE4" s="1"/>
      <c r="AF4" s="1"/>
      <c r="AH4" s="1"/>
      <c r="AO4" s="12"/>
    </row>
    <row r="5" spans="1:41" ht="12.75">
      <c r="A5">
        <f t="shared" si="2"/>
        <v>1965</v>
      </c>
      <c r="B5" s="7">
        <f>'raw data'!C8</f>
        <v>3610.1</v>
      </c>
      <c r="C5" s="19">
        <f>'capital stock data'!J6</f>
        <v>772.1226255041023</v>
      </c>
      <c r="D5" s="7">
        <f t="shared" si="0"/>
        <v>2837.9773744958975</v>
      </c>
      <c r="E5" s="7">
        <f>'hours data'!H5</f>
        <v>142.6878336</v>
      </c>
      <c r="F5" s="7">
        <f>'raw data'!X8*52*100/1000000</f>
        <v>588.068</v>
      </c>
      <c r="G5" s="7">
        <f t="shared" si="3"/>
        <v>445.3801664</v>
      </c>
      <c r="H5" s="21">
        <f>'capital stock data'!N6</f>
        <v>7893.112456511913</v>
      </c>
      <c r="I5" s="21"/>
      <c r="J5" s="9">
        <f>(1-alpha!$I$1)*B5/E5</f>
        <v>16.97950350191063</v>
      </c>
      <c r="K5" s="2">
        <f aca="true" t="shared" si="6" ref="K5:K50">D5/(D5+J5*G5)</f>
        <v>0.2728742675448219</v>
      </c>
      <c r="L5" s="9"/>
      <c r="M5" s="9"/>
      <c r="N5" s="9">
        <f>alpha!$I$1*B5/H5-'capital stock data'!$Q$7</f>
        <v>0.10385085810743067</v>
      </c>
      <c r="O5">
        <f t="shared" si="4"/>
        <v>0.9545143361557086</v>
      </c>
      <c r="R5">
        <f aca="true" t="shared" si="7" ref="R5:R40">R4</f>
        <v>0.2751164438686225</v>
      </c>
      <c r="S5">
        <f t="shared" si="5"/>
        <v>0.9490692857138264</v>
      </c>
      <c r="T5">
        <f t="shared" si="1"/>
        <v>0.3288915624799198</v>
      </c>
      <c r="Y5" s="12"/>
      <c r="AC5" s="13"/>
      <c r="AE5" s="1"/>
      <c r="AF5" s="1"/>
      <c r="AH5" s="1"/>
      <c r="AO5" s="12"/>
    </row>
    <row r="6" spans="1:34" ht="12.75">
      <c r="A6">
        <f t="shared" si="2"/>
        <v>1966</v>
      </c>
      <c r="B6" s="7">
        <f>'raw data'!C9</f>
        <v>3845.3</v>
      </c>
      <c r="C6" s="19">
        <f>'capital stock data'!J7</f>
        <v>835.2555922305447</v>
      </c>
      <c r="D6" s="7">
        <f t="shared" si="0"/>
        <v>3010.0444077694556</v>
      </c>
      <c r="E6" s="7">
        <f>'hours data'!H6</f>
        <v>145.93579</v>
      </c>
      <c r="F6" s="7">
        <f>'raw data'!X9*52*100/1000000</f>
        <v>597.4592</v>
      </c>
      <c r="G6" s="7">
        <f t="shared" si="3"/>
        <v>451.52341</v>
      </c>
      <c r="H6" s="21">
        <f>'capital stock data'!N7</f>
        <v>8297.61015405447</v>
      </c>
      <c r="I6" s="21"/>
      <c r="J6" s="9">
        <f>(1-alpha!$I$1)*B6/E6</f>
        <v>17.683210368039017</v>
      </c>
      <c r="K6" s="2">
        <f t="shared" si="6"/>
        <v>0.2737790859191638</v>
      </c>
      <c r="L6" s="9"/>
      <c r="M6" s="9"/>
      <c r="N6" s="9">
        <f>alpha!$I$1*B6/H6-'capital stock data'!$Q$7</f>
        <v>0.10584037281820521</v>
      </c>
      <c r="O6">
        <f t="shared" si="4"/>
        <v>0.959116876124255</v>
      </c>
      <c r="R6">
        <f t="shared" si="7"/>
        <v>0.2751164438686225</v>
      </c>
      <c r="S6">
        <f t="shared" si="5"/>
        <v>0.9490692857138264</v>
      </c>
      <c r="T6">
        <f t="shared" si="1"/>
        <v>0.3288915624799198</v>
      </c>
      <c r="AC6" s="13"/>
      <c r="AE6" s="1"/>
      <c r="AF6" s="1"/>
      <c r="AH6" s="1"/>
    </row>
    <row r="7" spans="1:34" ht="12.75">
      <c r="A7">
        <f t="shared" si="2"/>
        <v>1967</v>
      </c>
      <c r="B7" s="7">
        <f>'raw data'!C10</f>
        <v>3942.5</v>
      </c>
      <c r="C7" s="19">
        <f>'capital stock data'!J8</f>
        <v>812.2762493993273</v>
      </c>
      <c r="D7" s="7">
        <f t="shared" si="0"/>
        <v>3130.2237506006727</v>
      </c>
      <c r="E7" s="7">
        <f>'hours data'!H7</f>
        <v>146.5723376</v>
      </c>
      <c r="F7" s="7">
        <f>'raw data'!X10*52*100/1000000</f>
        <v>607.542</v>
      </c>
      <c r="G7" s="7">
        <f t="shared" si="3"/>
        <v>460.96966240000006</v>
      </c>
      <c r="H7" s="21">
        <f>'capital stock data'!N8</f>
        <v>8746.40117328623</v>
      </c>
      <c r="I7" s="21"/>
      <c r="J7" s="9">
        <f>(1-alpha!$I$1)*B7/E7</f>
        <v>18.051462221633532</v>
      </c>
      <c r="K7" s="2">
        <f t="shared" si="6"/>
        <v>0.27334855972403993</v>
      </c>
      <c r="L7" s="9"/>
      <c r="M7" s="9"/>
      <c r="N7" s="9">
        <f>alpha!$I$1*B7/H7-'capital stock data'!$Q$7</f>
        <v>0.10167470825102215</v>
      </c>
      <c r="O7">
        <f t="shared" si="4"/>
        <v>0.9439502378839348</v>
      </c>
      <c r="R7">
        <f t="shared" si="7"/>
        <v>0.2751164438686225</v>
      </c>
      <c r="S7">
        <f t="shared" si="5"/>
        <v>0.9490692857138264</v>
      </c>
      <c r="T7">
        <f t="shared" si="1"/>
        <v>0.3288915624799198</v>
      </c>
      <c r="AC7" s="13"/>
      <c r="AE7" s="1"/>
      <c r="AF7" s="1"/>
      <c r="AH7" s="1"/>
    </row>
    <row r="8" spans="1:34" ht="12.75">
      <c r="A8">
        <f t="shared" si="2"/>
        <v>1968</v>
      </c>
      <c r="B8" s="7">
        <f>'raw data'!C11</f>
        <v>4133.4</v>
      </c>
      <c r="C8" s="19">
        <f>'capital stock data'!J9</f>
        <v>839.1283578808528</v>
      </c>
      <c r="D8" s="7">
        <f t="shared" si="0"/>
        <v>3294.2716421191467</v>
      </c>
      <c r="E8" s="7">
        <f>'hours data'!H8</f>
        <v>148.833568</v>
      </c>
      <c r="F8" s="7">
        <f>'raw data'!X11*52*100/1000000</f>
        <v>617.786</v>
      </c>
      <c r="G8" s="7">
        <f t="shared" si="3"/>
        <v>468.95243199999993</v>
      </c>
      <c r="H8" s="21">
        <f>'capital stock data'!N9</f>
        <v>9151.310225148747</v>
      </c>
      <c r="I8" s="21"/>
      <c r="J8" s="9">
        <f>(1-alpha!$I$1)*B8/E8</f>
        <v>18.637997146218378</v>
      </c>
      <c r="K8" s="2">
        <f t="shared" si="6"/>
        <v>0.27373324192174997</v>
      </c>
      <c r="L8" s="9"/>
      <c r="M8" s="9"/>
      <c r="N8" s="9">
        <f>alpha!$I$1*B8/H8-'capital stock data'!$Q$7</f>
        <v>0.10197604056967313</v>
      </c>
      <c r="O8">
        <f t="shared" si="4"/>
        <v>0.9550186953122424</v>
      </c>
      <c r="R8">
        <f t="shared" si="7"/>
        <v>0.2751164438686225</v>
      </c>
      <c r="S8">
        <f t="shared" si="5"/>
        <v>0.9490692857138264</v>
      </c>
      <c r="T8">
        <f t="shared" si="1"/>
        <v>0.3288915624799198</v>
      </c>
      <c r="AC8" s="13"/>
      <c r="AE8" s="1"/>
      <c r="AF8" s="1"/>
      <c r="AH8" s="1"/>
    </row>
    <row r="9" spans="1:34" ht="12.75">
      <c r="A9">
        <f t="shared" si="2"/>
        <v>1969</v>
      </c>
      <c r="B9" s="7">
        <f>'raw data'!C12</f>
        <v>4261.8</v>
      </c>
      <c r="C9" s="19">
        <f>'capital stock data'!J10</f>
        <v>864.5687322226738</v>
      </c>
      <c r="D9" s="7">
        <f t="shared" si="0"/>
        <v>3397.231267777326</v>
      </c>
      <c r="E9" s="7">
        <f>'hours data'!H9</f>
        <v>151.9089</v>
      </c>
      <c r="F9" s="7">
        <f>'raw data'!X12*52*100/1000000</f>
        <v>628.0612</v>
      </c>
      <c r="G9" s="7">
        <f t="shared" si="3"/>
        <v>476.15229999999997</v>
      </c>
      <c r="H9" s="21">
        <f>'capital stock data'!N10</f>
        <v>9564.212581460533</v>
      </c>
      <c r="I9" s="21"/>
      <c r="J9" s="9">
        <f>(1-alpha!$I$1)*B9/E9</f>
        <v>18.827928706106608</v>
      </c>
      <c r="K9" s="2">
        <f t="shared" si="6"/>
        <v>0.2748081441336242</v>
      </c>
      <c r="L9" s="9"/>
      <c r="M9" s="9"/>
      <c r="N9" s="9">
        <f>alpha!$I$1*B9/H9-'capital stock data'!$Q$7</f>
        <v>0.0999782215023432</v>
      </c>
      <c r="O9">
        <f t="shared" si="4"/>
        <v>0.9375223248998469</v>
      </c>
      <c r="R9">
        <f t="shared" si="7"/>
        <v>0.2751164438686225</v>
      </c>
      <c r="S9">
        <f t="shared" si="5"/>
        <v>0.9490692857138264</v>
      </c>
      <c r="T9">
        <f t="shared" si="1"/>
        <v>0.3288915624799198</v>
      </c>
      <c r="AC9" s="13"/>
      <c r="AE9" s="1"/>
      <c r="AF9" s="1"/>
      <c r="AH9" s="1"/>
    </row>
    <row r="10" spans="1:34" ht="12.75">
      <c r="A10">
        <f t="shared" si="2"/>
        <v>1970</v>
      </c>
      <c r="B10" s="7">
        <f>'raw data'!C13</f>
        <v>4269.9</v>
      </c>
      <c r="C10" s="19">
        <f>'capital stock data'!J11</f>
        <v>806.440710777232</v>
      </c>
      <c r="D10" s="7">
        <f t="shared" si="0"/>
        <v>3463.4592892227674</v>
      </c>
      <c r="E10" s="7">
        <f>'hours data'!H10</f>
        <v>151.376472</v>
      </c>
      <c r="F10" s="7">
        <f>'raw data'!X13*52*100/1000000</f>
        <v>639.4076</v>
      </c>
      <c r="G10" s="7">
        <f t="shared" si="3"/>
        <v>488.03112799999997</v>
      </c>
      <c r="H10" s="21">
        <f>'capital stock data'!N11</f>
        <v>9983.324216671042</v>
      </c>
      <c r="I10" s="21"/>
      <c r="J10" s="9">
        <f>(1-alpha!$I$1)*B10/E10</f>
        <v>18.930061452132335</v>
      </c>
      <c r="K10" s="2">
        <f t="shared" si="6"/>
        <v>0.2726721384863788</v>
      </c>
      <c r="L10" s="9"/>
      <c r="M10" s="9"/>
      <c r="N10" s="9">
        <f>alpha!$I$1*B10/H10-'capital stock data'!$Q$7</f>
        <v>0.09409257578903818</v>
      </c>
      <c r="O10">
        <f t="shared" si="4"/>
        <v>0.9318175879983528</v>
      </c>
      <c r="R10">
        <f t="shared" si="7"/>
        <v>0.2751164438686225</v>
      </c>
      <c r="S10">
        <f t="shared" si="5"/>
        <v>0.9490692857138264</v>
      </c>
      <c r="T10">
        <f t="shared" si="1"/>
        <v>0.3288915624799198</v>
      </c>
      <c r="AC10" s="13"/>
      <c r="AE10" s="1"/>
      <c r="AF10" s="1"/>
      <c r="AH10" s="1"/>
    </row>
    <row r="11" spans="1:34" ht="12.75">
      <c r="A11">
        <f t="shared" si="2"/>
        <v>1971</v>
      </c>
      <c r="B11" s="7">
        <f>'raw data'!C14</f>
        <v>4413.3</v>
      </c>
      <c r="C11" s="19">
        <f>'capital stock data'!J12</f>
        <v>861.6666666666667</v>
      </c>
      <c r="D11" s="7">
        <f t="shared" si="0"/>
        <v>3551.633333333333</v>
      </c>
      <c r="E11" s="7">
        <f>'hours data'!H11</f>
        <v>151.87669119999998</v>
      </c>
      <c r="F11" s="7">
        <f>'raw data'!X14*52*100/1000000</f>
        <v>651.378</v>
      </c>
      <c r="G11" s="7">
        <f t="shared" si="3"/>
        <v>499.50130880000006</v>
      </c>
      <c r="H11" s="21">
        <f>'capital stock data'!N12</f>
        <v>10324.787535298925</v>
      </c>
      <c r="I11" s="21"/>
      <c r="J11" s="9">
        <f>(1-alpha!$I$1)*B11/E11</f>
        <v>19.501365508464346</v>
      </c>
      <c r="K11" s="2">
        <f t="shared" si="6"/>
        <v>0.26718894401534754</v>
      </c>
      <c r="L11" s="9"/>
      <c r="M11" s="9"/>
      <c r="N11" s="9">
        <f>alpha!$I$1*B11/H11-'capital stock data'!$Q$7</f>
        <v>0.09400832163015221</v>
      </c>
      <c r="O11">
        <f t="shared" si="4"/>
        <v>0.9373405616374249</v>
      </c>
      <c r="R11">
        <f t="shared" si="7"/>
        <v>0.2751164438686225</v>
      </c>
      <c r="S11">
        <f t="shared" si="5"/>
        <v>0.9490692857138264</v>
      </c>
      <c r="T11">
        <f t="shared" si="1"/>
        <v>0.3288915624799198</v>
      </c>
      <c r="AC11" s="13"/>
      <c r="AE11" s="1"/>
      <c r="AF11" s="1"/>
      <c r="AH11" s="1"/>
    </row>
    <row r="12" spans="1:34" ht="12.75">
      <c r="A12">
        <f t="shared" si="2"/>
        <v>1972</v>
      </c>
      <c r="B12" s="7">
        <f>'raw data'!C15</f>
        <v>4647.7</v>
      </c>
      <c r="C12" s="19">
        <f>'capital stock data'!J13</f>
        <v>939.3767994183696</v>
      </c>
      <c r="D12" s="7">
        <f t="shared" si="0"/>
        <v>3708.3232005816303</v>
      </c>
      <c r="E12" s="7">
        <f>'hours data'!H12</f>
        <v>157.6351764</v>
      </c>
      <c r="F12" s="7">
        <f>'raw data'!X15*52*100/1000000</f>
        <v>663.3744</v>
      </c>
      <c r="G12" s="7">
        <f t="shared" si="3"/>
        <v>505.73922360000006</v>
      </c>
      <c r="H12" s="21">
        <f>'capital stock data'!N13</f>
        <v>10705.573016654329</v>
      </c>
      <c r="I12" s="21"/>
      <c r="J12" s="9">
        <f>(1-alpha!$I$1)*B12/E12</f>
        <v>19.786895008429582</v>
      </c>
      <c r="K12" s="2">
        <f t="shared" si="6"/>
        <v>0.2703779367677398</v>
      </c>
      <c r="L12" s="9"/>
      <c r="M12" s="9"/>
      <c r="N12" s="9">
        <f>alpha!$I$1*B12/H12-'capital stock data'!$Q$7</f>
        <v>0.09620903889173738</v>
      </c>
      <c r="O12">
        <f t="shared" si="4"/>
        <v>0.9524804626211745</v>
      </c>
      <c r="R12">
        <f t="shared" si="7"/>
        <v>0.2751164438686225</v>
      </c>
      <c r="S12">
        <f t="shared" si="5"/>
        <v>0.9490692857138264</v>
      </c>
      <c r="T12">
        <f t="shared" si="1"/>
        <v>0.3288915624799198</v>
      </c>
      <c r="AC12" s="13"/>
      <c r="AE12" s="1"/>
      <c r="AF12" s="1"/>
      <c r="AH12" s="1"/>
    </row>
    <row r="13" spans="1:34" ht="12.75">
      <c r="A13">
        <f t="shared" si="2"/>
        <v>1973</v>
      </c>
      <c r="B13" s="7">
        <f>'raw data'!C16</f>
        <v>4917</v>
      </c>
      <c r="C13" s="19">
        <f>'capital stock data'!J14</f>
        <v>1036.1875859075453</v>
      </c>
      <c r="D13" s="7">
        <f t="shared" si="0"/>
        <v>3880.8124140924547</v>
      </c>
      <c r="E13" s="7">
        <f>'hours data'!H13</f>
        <v>163.22080319999998</v>
      </c>
      <c r="F13" s="7">
        <f>'raw data'!X16*52*100/1000000</f>
        <v>675.7452</v>
      </c>
      <c r="G13" s="7">
        <f t="shared" si="3"/>
        <v>512.5243968</v>
      </c>
      <c r="H13" s="21">
        <f>'capital stock data'!N14</f>
        <v>11146.333391852406</v>
      </c>
      <c r="I13" s="21"/>
      <c r="J13" s="9">
        <f>(1-alpha!$I$1)*B13/E13</f>
        <v>20.217031913774058</v>
      </c>
      <c r="K13" s="2">
        <f t="shared" si="6"/>
        <v>0.2724804643357771</v>
      </c>
      <c r="L13" s="9"/>
      <c r="M13" s="9"/>
      <c r="N13" s="9">
        <f>alpha!$I$1*B13/H13-'capital stock data'!$Q$7</f>
        <v>0.09850905727216572</v>
      </c>
      <c r="O13">
        <f t="shared" si="4"/>
        <v>0.9526676775077745</v>
      </c>
      <c r="R13">
        <f t="shared" si="7"/>
        <v>0.2751164438686225</v>
      </c>
      <c r="S13">
        <f t="shared" si="5"/>
        <v>0.9490692857138264</v>
      </c>
      <c r="T13">
        <f t="shared" si="1"/>
        <v>0.3288915624799198</v>
      </c>
      <c r="AC13" s="13"/>
      <c r="AE13" s="1"/>
      <c r="AF13" s="1"/>
      <c r="AH13" s="1"/>
    </row>
    <row r="14" spans="1:34" ht="12.75">
      <c r="A14">
        <f t="shared" si="2"/>
        <v>1974</v>
      </c>
      <c r="B14" s="7">
        <f>'raw data'!C17</f>
        <v>4889.9</v>
      </c>
      <c r="C14" s="19">
        <f>'capital stock data'!J15</f>
        <v>996.8939179726574</v>
      </c>
      <c r="D14" s="7">
        <f t="shared" si="0"/>
        <v>3893.006082027342</v>
      </c>
      <c r="E14" s="7">
        <f>'hours data'!H14</f>
        <v>164.28368319999998</v>
      </c>
      <c r="F14" s="7">
        <f>'raw data'!X17*52*100/1000000</f>
        <v>688.0484</v>
      </c>
      <c r="G14" s="7">
        <f t="shared" si="3"/>
        <v>523.7647168000001</v>
      </c>
      <c r="H14" s="21">
        <f>'capital stock data'!N15</f>
        <v>11663.375959518828</v>
      </c>
      <c r="I14" s="21"/>
      <c r="J14" s="9">
        <f>(1-alpha!$I$1)*B14/E14</f>
        <v>19.97552699518147</v>
      </c>
      <c r="K14" s="2">
        <f t="shared" si="6"/>
        <v>0.2711860176354103</v>
      </c>
      <c r="L14" s="9"/>
      <c r="M14" s="9"/>
      <c r="N14" s="9">
        <f>alpha!$I$1*B14/H14-'capital stock data'!$Q$7</f>
        <v>0.09131321571189324</v>
      </c>
      <c r="O14">
        <f t="shared" si="4"/>
        <v>0.9192063521110193</v>
      </c>
      <c r="R14">
        <f t="shared" si="7"/>
        <v>0.2751164438686225</v>
      </c>
      <c r="S14">
        <f t="shared" si="5"/>
        <v>0.9490692857138264</v>
      </c>
      <c r="T14">
        <f t="shared" si="1"/>
        <v>0.3288915624799198</v>
      </c>
      <c r="AC14" s="13"/>
      <c r="AE14" s="1"/>
      <c r="AF14" s="1"/>
      <c r="AH14" s="1"/>
    </row>
    <row r="15" spans="1:34" ht="12.75">
      <c r="A15">
        <f t="shared" si="2"/>
        <v>1975</v>
      </c>
      <c r="B15" s="7">
        <f>'raw data'!C18</f>
        <v>4879.5</v>
      </c>
      <c r="C15" s="19">
        <f>'capital stock data'!J16</f>
        <v>873.8824876350978</v>
      </c>
      <c r="D15" s="7">
        <f t="shared" si="0"/>
        <v>4005.6175123649023</v>
      </c>
      <c r="E15" s="7">
        <f>'hours data'!H15</f>
        <v>160.703712</v>
      </c>
      <c r="F15" s="7">
        <f>'raw data'!X18*52*100/1000000</f>
        <v>700.1644</v>
      </c>
      <c r="G15" s="7">
        <f t="shared" si="3"/>
        <v>539.460688</v>
      </c>
      <c r="H15" s="21">
        <f>'capital stock data'!N16</f>
        <v>12117.043391041378</v>
      </c>
      <c r="I15" s="21"/>
      <c r="J15" s="9">
        <f>(1-alpha!$I$1)*B15/E15</f>
        <v>20.3770876237086</v>
      </c>
      <c r="K15" s="2">
        <f t="shared" si="6"/>
        <v>0.2670722329541191</v>
      </c>
      <c r="L15" s="9"/>
      <c r="M15" s="9"/>
      <c r="N15" s="9">
        <f>alpha!$I$1*B15/H15-'capital stock data'!$Q$7</f>
        <v>0.08586831900041103</v>
      </c>
      <c r="O15">
        <f t="shared" si="4"/>
        <v>0.9475611196600954</v>
      </c>
      <c r="R15">
        <f t="shared" si="7"/>
        <v>0.2751164438686225</v>
      </c>
      <c r="S15">
        <f t="shared" si="5"/>
        <v>0.9490692857138264</v>
      </c>
      <c r="T15">
        <f t="shared" si="1"/>
        <v>0.3288915624799198</v>
      </c>
      <c r="AC15" s="13"/>
      <c r="AE15" s="1"/>
      <c r="AF15" s="1"/>
      <c r="AH15" s="1"/>
    </row>
    <row r="16" spans="1:34" ht="12.75">
      <c r="A16">
        <f t="shared" si="2"/>
        <v>1976</v>
      </c>
      <c r="B16" s="7">
        <f>'raw data'!C19</f>
        <v>5141.3</v>
      </c>
      <c r="C16" s="19">
        <f>'capital stock data'!J17</f>
        <v>1009.8881508275787</v>
      </c>
      <c r="D16" s="7">
        <f t="shared" si="0"/>
        <v>4131.411849172421</v>
      </c>
      <c r="E16" s="7">
        <f>'hours data'!H16</f>
        <v>166.6052544</v>
      </c>
      <c r="F16" s="7">
        <f>'raw data'!X19*52*100/1000000</f>
        <v>712.608</v>
      </c>
      <c r="G16" s="7">
        <f t="shared" si="3"/>
        <v>546.0027455999999</v>
      </c>
      <c r="H16" s="21">
        <f>'capital stock data'!N17</f>
        <v>12426.56964679947</v>
      </c>
      <c r="I16" s="21"/>
      <c r="J16" s="9">
        <f>(1-alpha!$I$1)*B16/E16</f>
        <v>20.70984989187705</v>
      </c>
      <c r="K16" s="2">
        <f t="shared" si="6"/>
        <v>0.2675950086670836</v>
      </c>
      <c r="L16" s="9"/>
      <c r="M16" s="9"/>
      <c r="N16" s="9">
        <f>alpha!$I$1*B16/H16-'capital stock data'!$Q$7</f>
        <v>0.08949836346335699</v>
      </c>
      <c r="O16">
        <f t="shared" si="4"/>
        <v>0.9466783200654857</v>
      </c>
      <c r="R16">
        <f t="shared" si="7"/>
        <v>0.2751164438686225</v>
      </c>
      <c r="S16">
        <f t="shared" si="5"/>
        <v>0.9490692857138264</v>
      </c>
      <c r="T16">
        <f t="shared" si="1"/>
        <v>0.3288915624799198</v>
      </c>
      <c r="AC16" s="13"/>
      <c r="AE16" s="1"/>
      <c r="AF16" s="1"/>
      <c r="AH16" s="1"/>
    </row>
    <row r="17" spans="1:34" ht="12.75">
      <c r="A17">
        <f t="shared" si="2"/>
        <v>1977</v>
      </c>
      <c r="B17" s="7">
        <f>'raw data'!C20</f>
        <v>5377.7</v>
      </c>
      <c r="C17" s="19">
        <f>'capital stock data'!J18</f>
        <v>1136.1487266637114</v>
      </c>
      <c r="D17" s="7">
        <f t="shared" si="0"/>
        <v>4241.551273336288</v>
      </c>
      <c r="E17" s="7">
        <f>'hours data'!H17</f>
        <v>171.7773356</v>
      </c>
      <c r="F17" s="7">
        <f>'raw data'!X20*52*100/1000000</f>
        <v>725.3272</v>
      </c>
      <c r="G17" s="7">
        <f t="shared" si="3"/>
        <v>553.5498643999999</v>
      </c>
      <c r="H17" s="21">
        <f>'capital stock data'!N18</f>
        <v>12857.685254301015</v>
      </c>
      <c r="I17" s="21"/>
      <c r="J17" s="9">
        <f>(1-alpha!$I$1)*B17/E17</f>
        <v>21.00987206400549</v>
      </c>
      <c r="K17" s="2">
        <f t="shared" si="6"/>
        <v>0.2672421893900124</v>
      </c>
      <c r="L17" s="9"/>
      <c r="M17" s="9"/>
      <c r="N17" s="9">
        <f>alpha!$I$1*B17/H17-'capital stock data'!$Q$7</f>
        <v>0.09098280165120648</v>
      </c>
      <c r="O17">
        <f t="shared" si="4"/>
        <v>0.9410405246035792</v>
      </c>
      <c r="R17">
        <f t="shared" si="7"/>
        <v>0.2751164438686225</v>
      </c>
      <c r="S17">
        <f t="shared" si="5"/>
        <v>0.9490692857138264</v>
      </c>
      <c r="T17">
        <f t="shared" si="1"/>
        <v>0.3288915624799198</v>
      </c>
      <c r="AC17" s="13"/>
      <c r="AE17" s="1"/>
      <c r="AF17" s="1"/>
      <c r="AH17" s="1"/>
    </row>
    <row r="18" spans="1:34" ht="12.75">
      <c r="A18">
        <f t="shared" si="2"/>
        <v>1978</v>
      </c>
      <c r="B18" s="7">
        <f>'raw data'!C21</f>
        <v>5677.6</v>
      </c>
      <c r="C18" s="19">
        <f>'capital stock data'!J19</f>
        <v>1274.724910628651</v>
      </c>
      <c r="D18" s="7">
        <f t="shared" si="0"/>
        <v>4402.8750893713495</v>
      </c>
      <c r="E18" s="7">
        <f>'hours data'!H18</f>
        <v>178.80295679999998</v>
      </c>
      <c r="F18" s="7">
        <f>'raw data'!X21*52*100/1000000</f>
        <v>737.984</v>
      </c>
      <c r="G18" s="7">
        <f t="shared" si="3"/>
        <v>559.1810432000001</v>
      </c>
      <c r="H18" s="21">
        <f>'capital stock data'!N19</f>
        <v>13394.982052602176</v>
      </c>
      <c r="I18" s="21"/>
      <c r="J18" s="9">
        <f>(1-alpha!$I$1)*B18/E18</f>
        <v>21.309967872209192</v>
      </c>
      <c r="K18" s="2">
        <f t="shared" si="6"/>
        <v>0.26980045950289505</v>
      </c>
      <c r="L18" s="9"/>
      <c r="M18" s="9"/>
      <c r="N18" s="9">
        <f>alpha!$I$1*B18/H18-'capital stock data'!$Q$7</f>
        <v>0.09282864169873398</v>
      </c>
      <c r="O18">
        <f t="shared" si="4"/>
        <v>0.9498599458270728</v>
      </c>
      <c r="R18">
        <f t="shared" si="7"/>
        <v>0.2751164438686225</v>
      </c>
      <c r="S18">
        <f t="shared" si="5"/>
        <v>0.9490692857138264</v>
      </c>
      <c r="T18">
        <f t="shared" si="1"/>
        <v>0.3288915624799198</v>
      </c>
      <c r="AC18" s="13"/>
      <c r="AE18" s="1"/>
      <c r="AF18" s="1"/>
      <c r="AH18" s="1"/>
    </row>
    <row r="19" spans="1:34" ht="12.75">
      <c r="A19">
        <f t="shared" si="2"/>
        <v>1979</v>
      </c>
      <c r="B19" s="7">
        <f>'raw data'!C22</f>
        <v>5855</v>
      </c>
      <c r="C19" s="19">
        <f>'capital stock data'!J20</f>
        <v>1328.5836390601828</v>
      </c>
      <c r="D19" s="7">
        <f t="shared" si="0"/>
        <v>4526.416360939817</v>
      </c>
      <c r="E19" s="7">
        <f>'hours data'!H19</f>
        <v>182.94298880000002</v>
      </c>
      <c r="F19" s="7">
        <f>'raw data'!X22*52*100/1000000</f>
        <v>750.4016</v>
      </c>
      <c r="G19" s="7">
        <f t="shared" si="3"/>
        <v>567.4586112</v>
      </c>
      <c r="H19" s="21">
        <f>'capital stock data'!N20</f>
        <v>14045.830217616814</v>
      </c>
      <c r="I19" s="21"/>
      <c r="J19" s="9">
        <f>(1-alpha!$I$1)*B19/E19</f>
        <v>21.47849407869775</v>
      </c>
      <c r="K19" s="2">
        <f t="shared" si="6"/>
        <v>0.2708065841771539</v>
      </c>
      <c r="L19" s="9"/>
      <c r="M19" s="9"/>
      <c r="N19" s="9">
        <f>alpha!$I$1*B19/H19-'capital stock data'!$Q$7</f>
        <v>0.09052293916377577</v>
      </c>
      <c r="O19">
        <f t="shared" si="4"/>
        <v>0.9427213221067131</v>
      </c>
      <c r="R19">
        <f t="shared" si="7"/>
        <v>0.2751164438686225</v>
      </c>
      <c r="S19">
        <f t="shared" si="5"/>
        <v>0.9490692857138264</v>
      </c>
      <c r="T19">
        <f t="shared" si="1"/>
        <v>0.3288915624799198</v>
      </c>
      <c r="AC19" s="13"/>
      <c r="AE19" s="1"/>
      <c r="AF19" s="1"/>
      <c r="AH19" s="1"/>
    </row>
    <row r="20" spans="1:34" ht="12.75">
      <c r="A20">
        <f t="shared" si="2"/>
        <v>1980</v>
      </c>
      <c r="B20" s="7">
        <f>'raw data'!C23</f>
        <v>5839</v>
      </c>
      <c r="C20" s="19">
        <f>'capital stock data'!J21</f>
        <v>1213.831785086618</v>
      </c>
      <c r="D20" s="7">
        <f t="shared" si="0"/>
        <v>4625.168214913382</v>
      </c>
      <c r="E20" s="7">
        <f>'hours data'!H20</f>
        <v>181.7642112</v>
      </c>
      <c r="F20" s="7">
        <f>'raw data'!X23*52*100/1000000</f>
        <v>763.0012</v>
      </c>
      <c r="G20" s="7">
        <f t="shared" si="3"/>
        <v>581.2369888000001</v>
      </c>
      <c r="H20" s="21">
        <f>'capital stock data'!N21</f>
        <v>14720.223592651118</v>
      </c>
      <c r="I20" s="21"/>
      <c r="J20" s="9">
        <f>(1-alpha!$I$1)*B20/E20</f>
        <v>21.558711370127785</v>
      </c>
      <c r="K20" s="2">
        <f t="shared" si="6"/>
        <v>0.2695965389717998</v>
      </c>
      <c r="L20" s="9"/>
      <c r="M20" s="9"/>
      <c r="N20" s="9">
        <f>alpha!$I$1*B20/H20-'capital stock data'!$Q$7</f>
        <v>0.08388442032572346</v>
      </c>
      <c r="O20">
        <f t="shared" si="4"/>
        <v>0.9427359284338187</v>
      </c>
      <c r="R20">
        <f t="shared" si="7"/>
        <v>0.2751164438686225</v>
      </c>
      <c r="S20">
        <f t="shared" si="5"/>
        <v>0.9490692857138264</v>
      </c>
      <c r="T20">
        <f t="shared" si="1"/>
        <v>0.3288915624799198</v>
      </c>
      <c r="AC20" s="13"/>
      <c r="AE20" s="1"/>
      <c r="AF20" s="1"/>
      <c r="AH20" s="1"/>
    </row>
    <row r="21" spans="1:34" ht="12.75">
      <c r="A21">
        <f t="shared" si="2"/>
        <v>1981</v>
      </c>
      <c r="B21" s="7">
        <f>'raw data'!C24</f>
        <v>5987.2</v>
      </c>
      <c r="C21" s="19">
        <f>'capital stock data'!J22</f>
        <v>1300.532889855443</v>
      </c>
      <c r="D21" s="7">
        <f t="shared" si="0"/>
        <v>4686.667110144557</v>
      </c>
      <c r="E21" s="7">
        <f>'hours data'!H21</f>
        <v>183.76666880000002</v>
      </c>
      <c r="F21" s="7">
        <f>'raw data'!X24*52*100/1000000</f>
        <v>773.2868</v>
      </c>
      <c r="G21" s="7">
        <f t="shared" si="3"/>
        <v>589.5201311999999</v>
      </c>
      <c r="H21" s="21">
        <f>'capital stock data'!N22</f>
        <v>15248.454967552063</v>
      </c>
      <c r="I21" s="21"/>
      <c r="J21" s="9">
        <f>(1-alpha!$I$1)*B21/E21</f>
        <v>21.865012101259918</v>
      </c>
      <c r="K21" s="2">
        <f t="shared" si="6"/>
        <v>0.2666434501074592</v>
      </c>
      <c r="L21" s="9"/>
      <c r="M21" s="9"/>
      <c r="N21" s="9">
        <f>alpha!$I$1*B21/H21-'capital stock data'!$Q$7</f>
        <v>0.08256158174118661</v>
      </c>
      <c r="O21">
        <f t="shared" si="4"/>
        <v>0.9360174902859778</v>
      </c>
      <c r="R21">
        <f t="shared" si="7"/>
        <v>0.2751164438686225</v>
      </c>
      <c r="S21">
        <f t="shared" si="5"/>
        <v>0.9490692857138264</v>
      </c>
      <c r="T21">
        <f t="shared" si="1"/>
        <v>0.3288915624799198</v>
      </c>
      <c r="AC21" s="13"/>
      <c r="AE21" s="1"/>
      <c r="AF21" s="1"/>
      <c r="AH21" s="1"/>
    </row>
    <row r="22" spans="1:34" ht="12.75">
      <c r="A22">
        <f t="shared" si="2"/>
        <v>1982</v>
      </c>
      <c r="B22" s="7">
        <f>'raw data'!C25</f>
        <v>5870.9</v>
      </c>
      <c r="C22" s="19">
        <f>'capital stock data'!J23</f>
        <v>1136.2100823804255</v>
      </c>
      <c r="D22" s="7">
        <f t="shared" si="0"/>
        <v>4734.689917619574</v>
      </c>
      <c r="E22" s="7">
        <f>'hours data'!H22</f>
        <v>179.5847144</v>
      </c>
      <c r="F22" s="7">
        <f>'raw data'!X25*52*100/1000000</f>
        <v>782.0176</v>
      </c>
      <c r="G22" s="7">
        <f t="shared" si="3"/>
        <v>602.4328856</v>
      </c>
      <c r="H22" s="21">
        <f>'capital stock data'!N23</f>
        <v>15838.784855758084</v>
      </c>
      <c r="I22" s="21"/>
      <c r="J22" s="9">
        <f>(1-alpha!$I$1)*B22/E22</f>
        <v>21.93956506265234</v>
      </c>
      <c r="K22" s="2">
        <f t="shared" si="6"/>
        <v>0.26374449868653</v>
      </c>
      <c r="L22" s="9"/>
      <c r="M22" s="9"/>
      <c r="N22" s="9">
        <f>alpha!$I$1*B22/H22-'capital stock data'!$Q$7</f>
        <v>0.07533353274023943</v>
      </c>
      <c r="O22">
        <f t="shared" si="4"/>
        <v>0.9394728756239725</v>
      </c>
      <c r="R22">
        <f t="shared" si="7"/>
        <v>0.2751164438686225</v>
      </c>
      <c r="S22">
        <f t="shared" si="5"/>
        <v>0.9490692857138264</v>
      </c>
      <c r="T22">
        <f t="shared" si="1"/>
        <v>0.3288915624799198</v>
      </c>
      <c r="AC22" s="13"/>
      <c r="AE22" s="1"/>
      <c r="AF22" s="1"/>
      <c r="AH22" s="1"/>
    </row>
    <row r="23" spans="1:34" ht="12.75">
      <c r="A23">
        <f t="shared" si="2"/>
        <v>1983</v>
      </c>
      <c r="B23" s="7">
        <f>'raw data'!C26</f>
        <v>6136.2</v>
      </c>
      <c r="C23" s="19">
        <f>'capital stock data'!J24</f>
        <v>1192.8317263622473</v>
      </c>
      <c r="D23" s="7">
        <f t="shared" si="0"/>
        <v>4943.368273637752</v>
      </c>
      <c r="E23" s="7">
        <f>'hours data'!H23</f>
        <v>182.99354319999998</v>
      </c>
      <c r="F23" s="7">
        <f>'raw data'!X26*52*100/1000000</f>
        <v>789.7448</v>
      </c>
      <c r="G23" s="7">
        <f t="shared" si="3"/>
        <v>606.7512568000001</v>
      </c>
      <c r="H23" s="21">
        <f>'capital stock data'!N24</f>
        <v>16237.297081472008</v>
      </c>
      <c r="I23" s="21"/>
      <c r="J23" s="9">
        <f>(1-alpha!$I$1)*B23/E23</f>
        <v>22.503830038472724</v>
      </c>
      <c r="K23" s="2">
        <f t="shared" si="6"/>
        <v>0.2658068507638147</v>
      </c>
      <c r="L23" s="9"/>
      <c r="M23" s="9"/>
      <c r="N23" s="9">
        <f>alpha!$I$1*B23/H23-'capital stock data'!$Q$7</f>
        <v>0.0777152547891781</v>
      </c>
      <c r="O23">
        <f t="shared" si="4"/>
        <v>0.9687849737439118</v>
      </c>
      <c r="R23">
        <f t="shared" si="7"/>
        <v>0.2751164438686225</v>
      </c>
      <c r="S23">
        <f t="shared" si="5"/>
        <v>0.9490692857138264</v>
      </c>
      <c r="T23">
        <f t="shared" si="1"/>
        <v>0.3288915624799198</v>
      </c>
      <c r="AC23" s="13"/>
      <c r="AE23" s="1"/>
      <c r="AF23" s="1"/>
      <c r="AH23" s="1"/>
    </row>
    <row r="24" spans="1:34" ht="12.75">
      <c r="A24">
        <f t="shared" si="2"/>
        <v>1984</v>
      </c>
      <c r="B24" s="7">
        <f>'raw data'!C27</f>
        <v>6577.1</v>
      </c>
      <c r="C24" s="19">
        <f>'capital stock data'!J25</f>
        <v>1463.8644559770028</v>
      </c>
      <c r="D24" s="7">
        <f t="shared" si="0"/>
        <v>5113.235544022998</v>
      </c>
      <c r="E24" s="7">
        <f>'hours data'!H24</f>
        <v>191.655126</v>
      </c>
      <c r="F24" s="7">
        <f>'raw data'!X27*52*100/1000000</f>
        <v>797.2328</v>
      </c>
      <c r="G24" s="7">
        <f t="shared" si="3"/>
        <v>605.577674</v>
      </c>
      <c r="H24" s="21">
        <f>'capital stock data'!N25</f>
        <v>16673.870081919147</v>
      </c>
      <c r="I24" s="21"/>
      <c r="J24" s="9">
        <f>(1-alpha!$I$1)*B24/E24</f>
        <v>23.030677011025105</v>
      </c>
      <c r="K24" s="2">
        <f t="shared" si="6"/>
        <v>0.2682690917666845</v>
      </c>
      <c r="L24" s="9"/>
      <c r="M24" s="9"/>
      <c r="N24" s="9">
        <f>alpha!$I$1*B24/H24-'capital stock data'!$Q$7</f>
        <v>0.08315768310076233</v>
      </c>
      <c r="O24">
        <f t="shared" si="4"/>
        <v>0.9549511336504166</v>
      </c>
      <c r="R24">
        <f t="shared" si="7"/>
        <v>0.2751164438686225</v>
      </c>
      <c r="S24">
        <f t="shared" si="5"/>
        <v>0.9490692857138264</v>
      </c>
      <c r="T24">
        <f t="shared" si="1"/>
        <v>0.3288915624799198</v>
      </c>
      <c r="AC24" s="13"/>
      <c r="AE24" s="1"/>
      <c r="AF24" s="1"/>
      <c r="AH24" s="1"/>
    </row>
    <row r="25" spans="1:34" ht="12.75">
      <c r="A25">
        <f t="shared" si="2"/>
        <v>1985</v>
      </c>
      <c r="B25" s="7">
        <f>'raw data'!C28</f>
        <v>6849.3</v>
      </c>
      <c r="C25" s="19">
        <f>'capital stock data'!J26</f>
        <v>1453.496976882039</v>
      </c>
      <c r="D25" s="7">
        <f t="shared" si="0"/>
        <v>5395.803023117961</v>
      </c>
      <c r="E25" s="7">
        <f>'hours data'!H25</f>
        <v>194.45582</v>
      </c>
      <c r="F25" s="7">
        <f>'raw data'!X28*52*100/1000000</f>
        <v>804.7416</v>
      </c>
      <c r="G25" s="7">
        <f t="shared" si="3"/>
        <v>610.2857799999999</v>
      </c>
      <c r="H25" s="21">
        <f>'capital stock data'!N26</f>
        <v>17361.142246644984</v>
      </c>
      <c r="I25" s="21"/>
      <c r="J25" s="9">
        <f>(1-alpha!$I$1)*B25/E25</f>
        <v>23.638392623611296</v>
      </c>
      <c r="K25" s="2">
        <f t="shared" si="6"/>
        <v>0.27221314893111703</v>
      </c>
      <c r="L25" s="9"/>
      <c r="M25" s="9"/>
      <c r="N25" s="9">
        <f>alpha!$I$1*B25/H25-'capital stock data'!$Q$7</f>
        <v>0.0831785539275618</v>
      </c>
      <c r="O25">
        <f t="shared" si="4"/>
        <v>0.9742271651350977</v>
      </c>
      <c r="R25">
        <f t="shared" si="7"/>
        <v>0.2751164438686225</v>
      </c>
      <c r="S25">
        <f t="shared" si="5"/>
        <v>0.9490692857138264</v>
      </c>
      <c r="T25">
        <f t="shared" si="1"/>
        <v>0.3288915624799198</v>
      </c>
      <c r="AC25" s="13"/>
      <c r="AE25" s="1"/>
      <c r="AF25" s="1"/>
      <c r="AH25" s="1"/>
    </row>
    <row r="26" spans="1:34" ht="12.75">
      <c r="A26">
        <f t="shared" si="2"/>
        <v>1986</v>
      </c>
      <c r="B26" s="7">
        <f>'raw data'!C29</f>
        <v>7086.5</v>
      </c>
      <c r="C26" s="19">
        <f>'capital stock data'!J27</f>
        <v>1461.2798031434274</v>
      </c>
      <c r="D26" s="7">
        <f t="shared" si="0"/>
        <v>5625.220196856572</v>
      </c>
      <c r="E26" s="7">
        <f>'hours data'!H26</f>
        <v>197.7568268</v>
      </c>
      <c r="F26" s="7">
        <f>'raw data'!X29*52*100/1000000</f>
        <v>812.6404</v>
      </c>
      <c r="G26" s="7">
        <f t="shared" si="3"/>
        <v>614.8835732</v>
      </c>
      <c r="H26" s="21">
        <f>'capital stock data'!N27</f>
        <v>18006.036951239937</v>
      </c>
      <c r="I26" s="21"/>
      <c r="J26" s="9">
        <f>(1-alpha!$I$1)*B26/E26</f>
        <v>24.04877757922261</v>
      </c>
      <c r="K26" s="2">
        <f t="shared" si="6"/>
        <v>0.2755783299638389</v>
      </c>
      <c r="L26" s="9"/>
      <c r="M26" s="9"/>
      <c r="N26" s="9">
        <f>alpha!$I$1*B26/H26-'capital stock data'!$Q$7</f>
        <v>0.08286396144246908</v>
      </c>
      <c r="O26">
        <f t="shared" si="4"/>
        <v>0.9627411608930756</v>
      </c>
      <c r="R26">
        <f t="shared" si="7"/>
        <v>0.2751164438686225</v>
      </c>
      <c r="S26">
        <f t="shared" si="5"/>
        <v>0.9490692857138264</v>
      </c>
      <c r="T26">
        <f t="shared" si="1"/>
        <v>0.3288915624799198</v>
      </c>
      <c r="AC26" s="13"/>
      <c r="AE26" s="1"/>
      <c r="AF26" s="1"/>
      <c r="AH26" s="1"/>
    </row>
    <row r="27" spans="1:34" ht="12.75">
      <c r="A27">
        <f t="shared" si="2"/>
        <v>1987</v>
      </c>
      <c r="B27" s="7">
        <f>'raw data'!C30</f>
        <v>7313.3</v>
      </c>
      <c r="C27" s="19">
        <f>'capital stock data'!J28</f>
        <v>1496.6602672916138</v>
      </c>
      <c r="D27" s="7">
        <f t="shared" si="0"/>
        <v>5816.639732708387</v>
      </c>
      <c r="E27" s="7">
        <f>'hours data'!H27</f>
        <v>202.886736</v>
      </c>
      <c r="F27" s="7">
        <f>'raw data'!X30*52*100/1000000</f>
        <v>820.5184</v>
      </c>
      <c r="G27" s="7">
        <f t="shared" si="3"/>
        <v>617.631664</v>
      </c>
      <c r="H27" s="21">
        <f>'capital stock data'!N28</f>
        <v>18628.678248528635</v>
      </c>
      <c r="I27" s="21"/>
      <c r="J27" s="9">
        <f>(1-alpha!$I$1)*B27/E27</f>
        <v>24.190922644226493</v>
      </c>
      <c r="K27" s="2">
        <f t="shared" si="6"/>
        <v>0.2802157395823709</v>
      </c>
      <c r="L27" s="9"/>
      <c r="M27" s="9"/>
      <c r="N27" s="9">
        <f>alpha!$I$1*B27/H27-'capital stock data'!$Q$7</f>
        <v>0.08254178667205198</v>
      </c>
      <c r="O27">
        <f t="shared" si="4"/>
        <v>0.9551860448643065</v>
      </c>
      <c r="R27">
        <f t="shared" si="7"/>
        <v>0.2751164438686225</v>
      </c>
      <c r="S27">
        <f t="shared" si="5"/>
        <v>0.9490692857138264</v>
      </c>
      <c r="T27">
        <f t="shared" si="1"/>
        <v>0.3288915624799198</v>
      </c>
      <c r="AC27" s="13"/>
      <c r="AE27" s="1"/>
      <c r="AF27" s="1"/>
      <c r="AH27" s="1"/>
    </row>
    <row r="28" spans="1:34" ht="12.75">
      <c r="A28">
        <f t="shared" si="2"/>
        <v>1988</v>
      </c>
      <c r="B28" s="7">
        <f>'raw data'!C31</f>
        <v>7613.9</v>
      </c>
      <c r="C28" s="19">
        <f>'capital stock data'!J29</f>
        <v>1504.2990804642775</v>
      </c>
      <c r="D28" s="7">
        <f t="shared" si="0"/>
        <v>6109.600919535722</v>
      </c>
      <c r="E28" s="7">
        <f>'hours data'!H28</f>
        <v>206.8504256</v>
      </c>
      <c r="F28" s="7">
        <f>'raw data'!X31*52*100/1000000</f>
        <v>827.372</v>
      </c>
      <c r="G28" s="7">
        <f t="shared" si="3"/>
        <v>620.5215744</v>
      </c>
      <c r="H28" s="21">
        <f>'capital stock data'!N29</f>
        <v>19257.700237908197</v>
      </c>
      <c r="I28" s="21"/>
      <c r="J28" s="9">
        <f>(1-alpha!$I$1)*B28/E28</f>
        <v>24.702644520128747</v>
      </c>
      <c r="K28" s="2">
        <f t="shared" si="6"/>
        <v>0.28498765538802473</v>
      </c>
      <c r="L28" s="9"/>
      <c r="M28" s="9"/>
      <c r="N28" s="9">
        <f>alpha!$I$1*B28/H28-'capital stock data'!$Q$7</f>
        <v>0.08345816034146178</v>
      </c>
      <c r="O28">
        <f t="shared" si="4"/>
        <v>0.9694569589774426</v>
      </c>
      <c r="R28">
        <f t="shared" si="7"/>
        <v>0.2751164438686225</v>
      </c>
      <c r="S28">
        <f t="shared" si="5"/>
        <v>0.9490692857138264</v>
      </c>
      <c r="T28">
        <f t="shared" si="1"/>
        <v>0.3288915624799198</v>
      </c>
      <c r="AC28" s="13"/>
      <c r="AE28" s="1"/>
      <c r="AF28" s="1"/>
      <c r="AH28" s="1"/>
    </row>
    <row r="29" spans="1:34" ht="12.75">
      <c r="A29">
        <f t="shared" si="2"/>
        <v>1989</v>
      </c>
      <c r="B29" s="7">
        <f>'raw data'!C32</f>
        <v>7885.9</v>
      </c>
      <c r="C29" s="19">
        <f>'capital stock data'!J30</f>
        <v>1542.9153681983178</v>
      </c>
      <c r="D29" s="7">
        <f t="shared" si="0"/>
        <v>6342.984631801682</v>
      </c>
      <c r="E29" s="7">
        <f>'hours data'!H29</f>
        <v>210.511548</v>
      </c>
      <c r="F29" s="7">
        <f>'raw data'!X32*52*100/1000000</f>
        <v>832.936</v>
      </c>
      <c r="G29" s="7">
        <f t="shared" si="3"/>
        <v>622.424452</v>
      </c>
      <c r="H29" s="21">
        <f>'capital stock data'!N30</f>
        <v>19865.06408506976</v>
      </c>
      <c r="I29" s="21"/>
      <c r="J29" s="9">
        <f>(1-alpha!$I$1)*B29/E29</f>
        <v>25.14016013715124</v>
      </c>
      <c r="K29" s="2">
        <f t="shared" si="6"/>
        <v>0.28843764339196337</v>
      </c>
      <c r="L29" s="9"/>
      <c r="M29" s="9"/>
      <c r="N29" s="9">
        <f>alpha!$I$1*B29/H29-'capital stock data'!$Q$7</f>
        <v>0.08398576080694917</v>
      </c>
      <c r="O29">
        <f t="shared" si="4"/>
        <v>0.9577611989861027</v>
      </c>
      <c r="R29">
        <f t="shared" si="7"/>
        <v>0.2751164438686225</v>
      </c>
      <c r="S29">
        <f t="shared" si="5"/>
        <v>0.9490692857138264</v>
      </c>
      <c r="T29">
        <f t="shared" si="1"/>
        <v>0.3288915624799198</v>
      </c>
      <c r="AC29" s="13"/>
      <c r="AE29" s="1"/>
      <c r="AF29" s="1"/>
      <c r="AH29" s="1"/>
    </row>
    <row r="30" spans="1:34" ht="12.75">
      <c r="A30">
        <f t="shared" si="2"/>
        <v>1990</v>
      </c>
      <c r="B30" s="7">
        <f>'raw data'!C33</f>
        <v>8033.9</v>
      </c>
      <c r="C30" s="19">
        <f>'capital stock data'!J31</f>
        <v>1491.2680165502973</v>
      </c>
      <c r="D30" s="7">
        <f t="shared" si="0"/>
        <v>6542.631983449703</v>
      </c>
      <c r="E30" s="7">
        <f>'hours data'!H30</f>
        <v>211.8791948</v>
      </c>
      <c r="F30" s="7">
        <f>'raw data'!X33*52*100/1000000</f>
        <v>839.2592</v>
      </c>
      <c r="G30" s="7">
        <f t="shared" si="3"/>
        <v>627.3800051999999</v>
      </c>
      <c r="H30" s="21">
        <f>'capital stock data'!N31</f>
        <v>20482.756001371064</v>
      </c>
      <c r="I30" s="21"/>
      <c r="J30" s="9">
        <f>(1-alpha!$I$1)*B30/E30</f>
        <v>25.446661156523202</v>
      </c>
      <c r="K30" s="2">
        <f t="shared" si="6"/>
        <v>0.2906885770180416</v>
      </c>
      <c r="L30" s="9"/>
      <c r="M30" s="9"/>
      <c r="N30" s="9">
        <f>alpha!$I$1*B30/H30-'capital stock data'!$Q$7</f>
        <v>0.08242490508482975</v>
      </c>
      <c r="O30">
        <f t="shared" si="4"/>
        <v>0.9529301259899575</v>
      </c>
      <c r="R30">
        <f t="shared" si="7"/>
        <v>0.2751164438686225</v>
      </c>
      <c r="S30">
        <f t="shared" si="5"/>
        <v>0.9490692857138264</v>
      </c>
      <c r="T30">
        <f t="shared" si="1"/>
        <v>0.3288915624799198</v>
      </c>
      <c r="AC30" s="13"/>
      <c r="AE30" s="1"/>
      <c r="AF30" s="1"/>
      <c r="AH30" s="1"/>
    </row>
    <row r="31" spans="1:34" ht="12.75">
      <c r="A31">
        <f t="shared" si="2"/>
        <v>1991</v>
      </c>
      <c r="B31" s="7">
        <f>'raw data'!C34</f>
        <v>8015.1</v>
      </c>
      <c r="C31" s="19">
        <f>'capital stock data'!J32</f>
        <v>1368.7775287461825</v>
      </c>
      <c r="D31" s="7">
        <f t="shared" si="0"/>
        <v>6646.322471253818</v>
      </c>
      <c r="E31" s="7">
        <f>'hours data'!H31</f>
        <v>208.7375576</v>
      </c>
      <c r="F31" s="7">
        <f>'raw data'!X34*52*100/1000000</f>
        <v>848.2448</v>
      </c>
      <c r="G31" s="7">
        <f t="shared" si="3"/>
        <v>639.5072424</v>
      </c>
      <c r="H31" s="21">
        <f>'capital stock data'!N32</f>
        <v>21020.031313402673</v>
      </c>
      <c r="I31" s="21"/>
      <c r="J31" s="9">
        <f>(1-alpha!$I$1)*B31/E31</f>
        <v>25.76920655493573</v>
      </c>
      <c r="K31" s="2">
        <f t="shared" si="6"/>
        <v>0.28739714663798094</v>
      </c>
      <c r="L31" s="9"/>
      <c r="M31" s="9"/>
      <c r="N31" s="9">
        <f>alpha!$I$1*B31/H31-'capital stock data'!$Q$7</f>
        <v>0.0788334811060834</v>
      </c>
      <c r="O31">
        <f t="shared" si="4"/>
        <v>0.9416174547159922</v>
      </c>
      <c r="R31">
        <f t="shared" si="7"/>
        <v>0.2751164438686225</v>
      </c>
      <c r="S31">
        <f t="shared" si="5"/>
        <v>0.9490692857138264</v>
      </c>
      <c r="T31">
        <f t="shared" si="1"/>
        <v>0.3288915624799198</v>
      </c>
      <c r="AC31" s="13"/>
      <c r="AE31" s="1"/>
      <c r="AF31" s="1"/>
      <c r="AH31" s="1"/>
    </row>
    <row r="32" spans="1:34" ht="12.75">
      <c r="A32">
        <f t="shared" si="2"/>
        <v>1992</v>
      </c>
      <c r="B32" s="7">
        <f>'raw data'!C35</f>
        <v>8287.1</v>
      </c>
      <c r="C32" s="19">
        <f>'capital stock data'!J33</f>
        <v>1421.3624994087318</v>
      </c>
      <c r="D32" s="7">
        <f t="shared" si="0"/>
        <v>6865.737500591269</v>
      </c>
      <c r="E32" s="7">
        <f>'hours data'!H32</f>
        <v>210.7261728</v>
      </c>
      <c r="F32" s="7">
        <f>'raw data'!X35*52*100/1000000</f>
        <v>857.2148</v>
      </c>
      <c r="G32" s="7">
        <f t="shared" si="3"/>
        <v>646.4886272</v>
      </c>
      <c r="H32" s="21">
        <f>'capital stock data'!N33</f>
        <v>21409.79232111046</v>
      </c>
      <c r="I32" s="21"/>
      <c r="J32" s="9">
        <f>(1-alpha!$I$1)*B32/E32</f>
        <v>26.392273245768628</v>
      </c>
      <c r="K32" s="2">
        <f t="shared" si="6"/>
        <v>0.2869326918019356</v>
      </c>
      <c r="L32" s="9"/>
      <c r="M32" s="9"/>
      <c r="N32" s="9">
        <f>alpha!$I$1*B32/H32-'capital stock data'!$Q$7</f>
        <v>0.0807288292553687</v>
      </c>
      <c r="O32">
        <f t="shared" si="4"/>
        <v>0.9558484699110252</v>
      </c>
      <c r="R32">
        <f t="shared" si="7"/>
        <v>0.2751164438686225</v>
      </c>
      <c r="S32">
        <f t="shared" si="5"/>
        <v>0.9490692857138264</v>
      </c>
      <c r="T32">
        <f t="shared" si="1"/>
        <v>0.3288915624799198</v>
      </c>
      <c r="AC32" s="13"/>
      <c r="AE32" s="1"/>
      <c r="AF32" s="1"/>
      <c r="AH32" s="1"/>
    </row>
    <row r="33" spans="1:34" ht="12.75">
      <c r="A33">
        <f t="shared" si="2"/>
        <v>1993</v>
      </c>
      <c r="B33" s="7">
        <f>'raw data'!C36</f>
        <v>8523.4</v>
      </c>
      <c r="C33" s="19">
        <f>'capital stock data'!J34</f>
        <v>1499.0159342472327</v>
      </c>
      <c r="D33" s="7">
        <f t="shared" si="0"/>
        <v>7024.384065752767</v>
      </c>
      <c r="E33" s="7">
        <f>'hours data'!H33</f>
        <v>214.49395239999998</v>
      </c>
      <c r="F33" s="7">
        <f>'raw data'!X36*52*100/1000000</f>
        <v>866.9388</v>
      </c>
      <c r="G33" s="7">
        <f t="shared" si="3"/>
        <v>652.4448476</v>
      </c>
      <c r="H33" s="21">
        <f>'capital stock data'!N34</f>
        <v>21833.985021775683</v>
      </c>
      <c r="I33" s="21"/>
      <c r="J33" s="9">
        <f>(1-alpha!$I$1)*B33/E33</f>
        <v>26.668004353295004</v>
      </c>
      <c r="K33" s="2">
        <f t="shared" si="6"/>
        <v>0.28760422468755437</v>
      </c>
      <c r="L33" s="9"/>
      <c r="M33" s="9"/>
      <c r="N33" s="9">
        <f>alpha!$I$1*B33/H33-'capital stock data'!$Q$7</f>
        <v>0.08181500515300899</v>
      </c>
      <c r="O33">
        <f t="shared" si="4"/>
        <v>0.9457319325142581</v>
      </c>
      <c r="R33">
        <f t="shared" si="7"/>
        <v>0.2751164438686225</v>
      </c>
      <c r="S33">
        <f t="shared" si="5"/>
        <v>0.9490692857138264</v>
      </c>
      <c r="T33">
        <f t="shared" si="1"/>
        <v>0.3288915624799198</v>
      </c>
      <c r="AC33" s="13"/>
      <c r="AE33" s="1"/>
      <c r="AF33" s="1"/>
      <c r="AH33" s="1"/>
    </row>
    <row r="34" spans="1:34" ht="12.75">
      <c r="A34">
        <f t="shared" si="2"/>
        <v>1994</v>
      </c>
      <c r="B34" s="7">
        <f>'raw data'!C37</f>
        <v>8870.7</v>
      </c>
      <c r="C34" s="19">
        <f>'capital stock data'!J35</f>
        <v>1650.3919070739005</v>
      </c>
      <c r="D34" s="7">
        <f t="shared" si="0"/>
        <v>7220.3080929261005</v>
      </c>
      <c r="E34" s="7">
        <f>'hours data'!H34</f>
        <v>220.76964</v>
      </c>
      <c r="F34" s="7">
        <f>'raw data'!X37*52*100/1000000</f>
        <v>876.9176</v>
      </c>
      <c r="G34" s="7">
        <f t="shared" si="3"/>
        <v>656.14796</v>
      </c>
      <c r="H34" s="21">
        <f>'capital stock data'!N35</f>
        <v>22316.074209448867</v>
      </c>
      <c r="I34" s="21"/>
      <c r="J34" s="9">
        <f>(1-alpha!$I$1)*B34/E34</f>
        <v>26.965671623640713</v>
      </c>
      <c r="K34" s="2">
        <f t="shared" si="6"/>
        <v>0.289811843975227</v>
      </c>
      <c r="L34" s="9"/>
      <c r="M34" s="9"/>
      <c r="N34" s="9">
        <f>alpha!$I$1*B34/H34-'capital stock data'!$Q$7</f>
        <v>0.08415988039795988</v>
      </c>
      <c r="O34">
        <f t="shared" si="4"/>
        <v>0.9481000038077814</v>
      </c>
      <c r="R34">
        <f t="shared" si="7"/>
        <v>0.2751164438686225</v>
      </c>
      <c r="S34">
        <f t="shared" si="5"/>
        <v>0.9490692857138264</v>
      </c>
      <c r="T34">
        <f t="shared" si="1"/>
        <v>0.3288915624799198</v>
      </c>
      <c r="AC34" s="13"/>
      <c r="AE34" s="1"/>
      <c r="AF34" s="1"/>
      <c r="AH34" s="1"/>
    </row>
    <row r="35" spans="1:34" ht="12.75">
      <c r="A35">
        <f t="shared" si="2"/>
        <v>1995</v>
      </c>
      <c r="B35" s="7">
        <f>'raw data'!C38</f>
        <v>9093.7</v>
      </c>
      <c r="C35" s="19">
        <f>'capital stock data'!J36</f>
        <v>1688.320150511821</v>
      </c>
      <c r="D35" s="7">
        <f t="shared" si="0"/>
        <v>7405.379849488179</v>
      </c>
      <c r="E35" s="7">
        <f>'hours data'!H35</f>
        <v>222.77164</v>
      </c>
      <c r="F35" s="7">
        <f>'raw data'!X38*52*100/1000000</f>
        <v>887.3904</v>
      </c>
      <c r="G35" s="7">
        <f t="shared" si="3"/>
        <v>664.6187600000001</v>
      </c>
      <c r="H35" s="21">
        <f>'capital stock data'!N36</f>
        <v>22927.085869651357</v>
      </c>
      <c r="I35" s="21"/>
      <c r="J35" s="9">
        <f>(1-alpha!$I$1)*B35/E35</f>
        <v>27.395133412297696</v>
      </c>
      <c r="K35" s="2">
        <f t="shared" si="6"/>
        <v>0.28912922140525366</v>
      </c>
      <c r="L35" s="9"/>
      <c r="M35" s="9"/>
      <c r="N35" s="9">
        <f>alpha!$I$1*B35/H35-'capital stock data'!$Q$7</f>
        <v>0.08387471695323834</v>
      </c>
      <c r="O35">
        <f t="shared" si="4"/>
        <v>0.9462644505498803</v>
      </c>
      <c r="R35">
        <f t="shared" si="7"/>
        <v>0.2751164438686225</v>
      </c>
      <c r="S35">
        <f t="shared" si="5"/>
        <v>0.9490692857138264</v>
      </c>
      <c r="T35">
        <f t="shared" si="1"/>
        <v>0.3288915624799198</v>
      </c>
      <c r="AC35" s="13"/>
      <c r="AE35" s="1"/>
      <c r="AF35" s="1"/>
      <c r="AH35" s="1"/>
    </row>
    <row r="36" spans="1:34" ht="12.75">
      <c r="A36">
        <f t="shared" si="2"/>
        <v>1996</v>
      </c>
      <c r="B36" s="7">
        <f>'raw data'!C39</f>
        <v>9433.9</v>
      </c>
      <c r="C36" s="19">
        <f>'capital stock data'!J37</f>
        <v>1786.525631179435</v>
      </c>
      <c r="D36" s="7">
        <f t="shared" si="0"/>
        <v>7647.374368820565</v>
      </c>
      <c r="E36" s="7">
        <f>'hours data'!H36</f>
        <v>225.99638879999998</v>
      </c>
      <c r="F36" s="7">
        <f>'raw data'!X39*52*100/1000000</f>
        <v>899.314</v>
      </c>
      <c r="G36" s="7">
        <f t="shared" si="3"/>
        <v>673.3176112</v>
      </c>
      <c r="H36" s="21">
        <f>'capital stock data'!N37</f>
        <v>23547.567656319126</v>
      </c>
      <c r="I36" s="21"/>
      <c r="J36" s="9">
        <f>(1-alpha!$I$1)*B36/E36</f>
        <v>28.01447369286763</v>
      </c>
      <c r="K36" s="2">
        <f t="shared" si="6"/>
        <v>0.2884711676662734</v>
      </c>
      <c r="L36" s="9"/>
      <c r="M36" s="9"/>
      <c r="N36" s="9">
        <f>alpha!$I$1*B36/H36-'capital stock data'!$Q$7</f>
        <v>0.08518894965045287</v>
      </c>
      <c r="O36">
        <f t="shared" si="4"/>
        <v>0.9516114268682426</v>
      </c>
      <c r="R36">
        <f t="shared" si="7"/>
        <v>0.2751164438686225</v>
      </c>
      <c r="S36">
        <f t="shared" si="5"/>
        <v>0.9490692857138264</v>
      </c>
      <c r="T36">
        <f t="shared" si="1"/>
        <v>0.3288915624799198</v>
      </c>
      <c r="AC36" s="13"/>
      <c r="AE36" s="1"/>
      <c r="AF36" s="1"/>
      <c r="AH36" s="1"/>
    </row>
    <row r="37" spans="1:34" ht="12.75">
      <c r="A37">
        <f t="shared" si="2"/>
        <v>1997</v>
      </c>
      <c r="B37" s="7">
        <f>'raw data'!C40</f>
        <v>9854.3</v>
      </c>
      <c r="C37" s="19">
        <f>'capital stock data'!J38</f>
        <v>1940.7261173251402</v>
      </c>
      <c r="D37" s="7">
        <f t="shared" si="0"/>
        <v>7913.573882674859</v>
      </c>
      <c r="E37" s="7">
        <f>'hours data'!H37</f>
        <v>232.427052</v>
      </c>
      <c r="F37" s="7">
        <f>'raw data'!X40*52*100/1000000</f>
        <v>912.314</v>
      </c>
      <c r="G37" s="7">
        <f t="shared" si="3"/>
        <v>679.886948</v>
      </c>
      <c r="H37" s="21">
        <f>'capital stock data'!N38</f>
        <v>24237.355731684052</v>
      </c>
      <c r="I37" s="21"/>
      <c r="J37" s="9">
        <f>(1-alpha!$I$1)*B37/E37</f>
        <v>28.45324508893279</v>
      </c>
      <c r="K37" s="2">
        <f t="shared" si="6"/>
        <v>0.29031514378843865</v>
      </c>
      <c r="L37" s="9"/>
      <c r="M37" s="9"/>
      <c r="N37" s="9">
        <f>alpha!$I$1*B37/H37-'capital stock data'!$Q$7</f>
        <v>0.08714364021861903</v>
      </c>
      <c r="O37">
        <f t="shared" si="4"/>
        <v>0.9518606658946077</v>
      </c>
      <c r="R37">
        <f t="shared" si="7"/>
        <v>0.2751164438686225</v>
      </c>
      <c r="S37">
        <f t="shared" si="5"/>
        <v>0.9490692857138264</v>
      </c>
      <c r="T37">
        <f t="shared" si="1"/>
        <v>0.3288915624799198</v>
      </c>
      <c r="AC37" s="13"/>
      <c r="AE37" s="1"/>
      <c r="AF37" s="1"/>
      <c r="AH37" s="1"/>
    </row>
    <row r="38" spans="1:34" ht="12.75">
      <c r="A38">
        <f t="shared" si="2"/>
        <v>1998</v>
      </c>
      <c r="B38" s="7">
        <f>'raw data'!C41</f>
        <v>10283.5</v>
      </c>
      <c r="C38" s="19">
        <f>'capital stock data'!J39</f>
        <v>2074.241650082447</v>
      </c>
      <c r="D38" s="7">
        <f t="shared" si="0"/>
        <v>8209.258349917553</v>
      </c>
      <c r="E38" s="7">
        <f>'hours data'!H38</f>
        <v>235.844622</v>
      </c>
      <c r="F38" s="7">
        <f>'raw data'!X41*52*100/1000000</f>
        <v>925.6936</v>
      </c>
      <c r="G38" s="7">
        <f t="shared" si="3"/>
        <v>689.848978</v>
      </c>
      <c r="H38" s="21">
        <f>'capital stock data'!N39</f>
        <v>25049.217132595877</v>
      </c>
      <c r="I38" s="21"/>
      <c r="J38" s="9">
        <f>(1-alpha!$I$1)*B38/E38</f>
        <v>29.262247146927717</v>
      </c>
      <c r="K38" s="2">
        <f t="shared" si="6"/>
        <v>0.2891012524924212</v>
      </c>
      <c r="L38" s="9"/>
      <c r="M38" s="9"/>
      <c r="N38" s="9">
        <f>alpha!$I$1*B38/H38-'capital stock data'!$Q$7</f>
        <v>0.08844503519443961</v>
      </c>
      <c r="O38">
        <f t="shared" si="4"/>
        <v>0.9530699119885058</v>
      </c>
      <c r="R38">
        <f t="shared" si="7"/>
        <v>0.2751164438686225</v>
      </c>
      <c r="S38">
        <f t="shared" si="5"/>
        <v>0.9490692857138264</v>
      </c>
      <c r="T38">
        <f t="shared" si="1"/>
        <v>0.3288915624799198</v>
      </c>
      <c r="AC38" s="13"/>
      <c r="AE38" s="1"/>
      <c r="AF38" s="1"/>
      <c r="AH38" s="1"/>
    </row>
    <row r="39" spans="1:34" ht="12.75">
      <c r="A39">
        <f t="shared" si="2"/>
        <v>1999</v>
      </c>
      <c r="B39" s="7">
        <f>'raw data'!C42</f>
        <v>10779.8</v>
      </c>
      <c r="C39" s="19">
        <f>'capital stock data'!J40</f>
        <v>2223.0348233281657</v>
      </c>
      <c r="D39" s="7">
        <f t="shared" si="0"/>
        <v>8556.765176671834</v>
      </c>
      <c r="E39" s="7">
        <f>'hours data'!H39</f>
        <v>238.0891968</v>
      </c>
      <c r="F39" s="7">
        <f>'raw data'!X42*52*100/1000000</f>
        <v>939.1512</v>
      </c>
      <c r="G39" s="7">
        <f t="shared" si="3"/>
        <v>701.0620032</v>
      </c>
      <c r="H39" s="21">
        <f>'capital stock data'!N40</f>
        <v>25956.78129080167</v>
      </c>
      <c r="I39" s="21"/>
      <c r="J39" s="9">
        <f>(1-alpha!$I$1)*B39/E39</f>
        <v>30.38531286598452</v>
      </c>
      <c r="K39" s="2">
        <f t="shared" si="6"/>
        <v>0.28657476212889055</v>
      </c>
      <c r="L39" s="9"/>
      <c r="M39" s="9"/>
      <c r="N39" s="9">
        <f>alpha!$I$1*B39/H39-'capital stock data'!$Q$7</f>
        <v>0.0900126089132261</v>
      </c>
      <c r="O39">
        <f t="shared" si="4"/>
        <v>0.956255990208242</v>
      </c>
      <c r="R39">
        <f t="shared" si="7"/>
        <v>0.2751164438686225</v>
      </c>
      <c r="S39">
        <f t="shared" si="5"/>
        <v>0.9490692857138264</v>
      </c>
      <c r="T39">
        <f t="shared" si="1"/>
        <v>0.3288915624799198</v>
      </c>
      <c r="AC39" s="13"/>
      <c r="AE39" s="1"/>
      <c r="AF39" s="1"/>
      <c r="AH39" s="1"/>
    </row>
    <row r="40" spans="1:34" ht="12.75">
      <c r="A40">
        <f t="shared" si="2"/>
        <v>2000</v>
      </c>
      <c r="B40" s="7">
        <f>'raw data'!C43</f>
        <v>11226</v>
      </c>
      <c r="C40" s="19">
        <f>'capital stock data'!J41</f>
        <v>2342.552539818118</v>
      </c>
      <c r="D40" s="7">
        <f t="shared" si="0"/>
        <v>8883.447460181882</v>
      </c>
      <c r="E40" s="7">
        <f>'hours data'!H40</f>
        <v>244.15878759999998</v>
      </c>
      <c r="F40" s="7">
        <f>'raw data'!X43*52*100/1000000</f>
        <v>951.3348</v>
      </c>
      <c r="G40" s="7">
        <f t="shared" si="3"/>
        <v>707.1760124</v>
      </c>
      <c r="H40" s="21">
        <f>'capital stock data'!N41</f>
        <v>26970.868451883875</v>
      </c>
      <c r="I40" s="21"/>
      <c r="J40" s="9">
        <f>(1-alpha!$I$1)*B40/E40</f>
        <v>30.856408625123844</v>
      </c>
      <c r="K40" s="2">
        <f t="shared" si="6"/>
        <v>0.2893220250773474</v>
      </c>
      <c r="L40" s="9"/>
      <c r="M40" s="9"/>
      <c r="N40" s="9">
        <f>alpha!$I$1*B40/H40-'capital stock data'!$Q$7</f>
        <v>0.09031809635193638</v>
      </c>
      <c r="O40">
        <f t="shared" si="4"/>
        <v>0.9521792302601733</v>
      </c>
      <c r="R40">
        <f t="shared" si="7"/>
        <v>0.2751164438686225</v>
      </c>
      <c r="S40">
        <f t="shared" si="5"/>
        <v>0.9490692857138264</v>
      </c>
      <c r="T40">
        <f t="shared" si="1"/>
        <v>0.3288915624799198</v>
      </c>
      <c r="AC40" s="13"/>
      <c r="AE40" s="1"/>
      <c r="AF40" s="1"/>
      <c r="AH40" s="1"/>
    </row>
    <row r="41" spans="1:34" ht="12.75">
      <c r="A41">
        <f t="shared" si="2"/>
        <v>2001</v>
      </c>
      <c r="B41" s="7">
        <f>'raw data'!C44</f>
        <v>11347.2</v>
      </c>
      <c r="C41" s="19">
        <f>'capital stock data'!J42</f>
        <v>2188.5351325076313</v>
      </c>
      <c r="D41" s="7">
        <f t="shared" si="0"/>
        <v>9158.664867492369</v>
      </c>
      <c r="E41" s="7">
        <f>'hours data'!H41</f>
        <v>242.097544</v>
      </c>
      <c r="F41" s="7">
        <f>'raw data'!X44*52*100/1000000</f>
        <v>963.8356</v>
      </c>
      <c r="G41" s="7">
        <f t="shared" si="3"/>
        <v>721.738056</v>
      </c>
      <c r="H41" s="21">
        <f>'capital stock data'!N42</f>
        <v>28057.24180683506</v>
      </c>
      <c r="I41" s="21"/>
      <c r="J41" s="9">
        <f>(1-alpha!$I$1)*B41/E41</f>
        <v>31.455096720137956</v>
      </c>
      <c r="K41" s="2">
        <f t="shared" si="6"/>
        <v>0.28745687095083133</v>
      </c>
      <c r="L41" s="9"/>
      <c r="M41" s="9"/>
      <c r="N41" s="9">
        <f>alpha!$I$1*B41/H41-'capital stock data'!$Q$7</f>
        <v>0.08643832091748382</v>
      </c>
      <c r="O41">
        <f t="shared" si="4"/>
        <v>0.9489548589896832</v>
      </c>
      <c r="R41">
        <f aca="true" t="shared" si="8" ref="R41:R50">R40</f>
        <v>0.2751164438686225</v>
      </c>
      <c r="S41">
        <f aca="true" t="shared" si="9" ref="S41:S50">S40</f>
        <v>0.9490692857138264</v>
      </c>
      <c r="T41">
        <f aca="true" t="shared" si="10" ref="T41:T50">T40</f>
        <v>0.3288915624799198</v>
      </c>
      <c r="AC41" s="13"/>
      <c r="AE41" s="1"/>
      <c r="AF41" s="1"/>
      <c r="AH41" s="1"/>
    </row>
    <row r="42" spans="1:34" ht="12.75">
      <c r="A42">
        <f t="shared" si="2"/>
        <v>2002</v>
      </c>
      <c r="B42" s="7">
        <f>'raw data'!C45</f>
        <v>11553</v>
      </c>
      <c r="C42" s="19">
        <f>'capital stock data'!J43</f>
        <v>2160.7257077887302</v>
      </c>
      <c r="D42" s="7">
        <f t="shared" si="0"/>
        <v>9392.27429221127</v>
      </c>
      <c r="E42" s="7">
        <f>'hours data'!H42</f>
        <v>240.595758</v>
      </c>
      <c r="F42" s="7">
        <f>'raw data'!X45*52*100/1000000</f>
        <v>976.0348</v>
      </c>
      <c r="G42" s="7">
        <f t="shared" si="3"/>
        <v>735.439042</v>
      </c>
      <c r="H42" s="21">
        <f>'capital stock data'!N43</f>
        <v>28938.999472929198</v>
      </c>
      <c r="I42" s="21"/>
      <c r="J42" s="9">
        <f>(1-alpha!$I$1)*B42/E42</f>
        <v>32.2254882759383</v>
      </c>
      <c r="K42" s="2">
        <f t="shared" si="6"/>
        <v>0.2838217656545041</v>
      </c>
      <c r="L42" s="9"/>
      <c r="M42" s="9"/>
      <c r="N42" s="9">
        <f>alpha!$I$1*B42/H42-'capital stock data'!$Q$7</f>
        <v>0.08472437116299658</v>
      </c>
      <c r="O42">
        <f t="shared" si="4"/>
        <v>0.9454078449580455</v>
      </c>
      <c r="R42">
        <f t="shared" si="8"/>
        <v>0.2751164438686225</v>
      </c>
      <c r="S42">
        <f t="shared" si="9"/>
        <v>0.9490692857138264</v>
      </c>
      <c r="T42">
        <f t="shared" si="10"/>
        <v>0.3288915624799198</v>
      </c>
      <c r="AC42" s="13"/>
      <c r="AE42" s="1"/>
      <c r="AF42" s="1"/>
      <c r="AH42" s="1"/>
    </row>
    <row r="43" spans="1:34" ht="12.75">
      <c r="A43">
        <f t="shared" si="2"/>
        <v>2003</v>
      </c>
      <c r="B43" s="7">
        <f>'raw data'!C46</f>
        <v>11840.7</v>
      </c>
      <c r="C43" s="19">
        <f>'capital stock data'!J44</f>
        <v>2216.152770124124</v>
      </c>
      <c r="D43" s="7">
        <f t="shared" si="0"/>
        <v>9624.547229875876</v>
      </c>
      <c r="E43" s="7">
        <f>'hours data'!H43</f>
        <v>241.36856640000002</v>
      </c>
      <c r="F43" s="7">
        <f>'raw data'!X46*52*100/1000000</f>
        <v>987.2304</v>
      </c>
      <c r="G43" s="7">
        <f t="shared" si="3"/>
        <v>745.8618336</v>
      </c>
      <c r="H43" s="21">
        <f>'capital stock data'!N44</f>
        <v>29751.87949181763</v>
      </c>
      <c r="I43" s="21"/>
      <c r="J43" s="9">
        <f>(1-alpha!$I$1)*B43/E43</f>
        <v>32.92223919072842</v>
      </c>
      <c r="K43" s="2">
        <f t="shared" si="6"/>
        <v>0.2815842700451155</v>
      </c>
      <c r="L43" s="9"/>
      <c r="M43" s="9"/>
      <c r="N43" s="9">
        <f>alpha!$I$1*B43/H43-'capital stock data'!$Q$7</f>
        <v>0.08431737623954363</v>
      </c>
      <c r="O43">
        <f t="shared" si="4"/>
        <v>0.9450463810701634</v>
      </c>
      <c r="R43">
        <f t="shared" si="8"/>
        <v>0.2751164438686225</v>
      </c>
      <c r="S43">
        <f t="shared" si="9"/>
        <v>0.9490692857138264</v>
      </c>
      <c r="T43">
        <f t="shared" si="10"/>
        <v>0.3288915624799198</v>
      </c>
      <c r="AC43" s="13"/>
      <c r="AE43" s="1"/>
      <c r="AF43" s="1"/>
      <c r="AH43" s="1"/>
    </row>
    <row r="44" spans="1:34" ht="12.75">
      <c r="A44">
        <f t="shared" si="2"/>
        <v>2004</v>
      </c>
      <c r="B44" s="7">
        <f>'raw data'!C47</f>
        <v>12263.8</v>
      </c>
      <c r="C44" s="19">
        <f>'capital stock data'!J45</f>
        <v>2419.010214193027</v>
      </c>
      <c r="D44" s="7">
        <f t="shared" si="0"/>
        <v>9844.789785806972</v>
      </c>
      <c r="E44" s="7">
        <f>'hours data'!H44</f>
        <v>244.0252048</v>
      </c>
      <c r="F44" s="7">
        <f>'raw data'!X47*52*100/1000000</f>
        <v>998.2752</v>
      </c>
      <c r="G44" s="7">
        <f t="shared" si="3"/>
        <v>754.2499952000001</v>
      </c>
      <c r="H44" s="21">
        <f>'capital stock data'!N45</f>
        <v>30582.32635503092</v>
      </c>
      <c r="I44" s="21"/>
      <c r="J44" s="9">
        <f>(1-alpha!$I$1)*B44/E44</f>
        <v>33.72741624294196</v>
      </c>
      <c r="K44" s="2">
        <f t="shared" si="6"/>
        <v>0.27901812021442923</v>
      </c>
      <c r="L44" s="9"/>
      <c r="M44" s="9"/>
      <c r="N44" s="9">
        <f>alpha!$I$1*B44/H44-'capital stock data'!$Q$7</f>
        <v>0.08531319709954921</v>
      </c>
      <c r="O44">
        <f t="shared" si="4"/>
        <v>0.9424776393276285</v>
      </c>
      <c r="R44">
        <f t="shared" si="8"/>
        <v>0.2751164438686225</v>
      </c>
      <c r="S44">
        <f t="shared" si="9"/>
        <v>0.9490692857138264</v>
      </c>
      <c r="T44">
        <f t="shared" si="10"/>
        <v>0.3288915624799198</v>
      </c>
      <c r="AC44" s="13"/>
      <c r="AE44" s="1"/>
      <c r="AF44" s="1"/>
      <c r="AH44" s="1"/>
    </row>
    <row r="45" spans="1:34" ht="12.75">
      <c r="A45">
        <f t="shared" si="2"/>
        <v>2005</v>
      </c>
      <c r="B45" s="7">
        <f>'raw data'!C48</f>
        <v>12638.4</v>
      </c>
      <c r="C45" s="19">
        <f>'capital stock data'!J46</f>
        <v>2564.3999999999996</v>
      </c>
      <c r="D45" s="7">
        <f t="shared" si="0"/>
        <v>10074</v>
      </c>
      <c r="E45" s="7">
        <f>'hours data'!H45</f>
        <v>249.104648</v>
      </c>
      <c r="F45" s="7">
        <f>'raw data'!X48*52*100/1000000</f>
        <v>1009.5384</v>
      </c>
      <c r="G45" s="7">
        <f t="shared" si="3"/>
        <v>760.433752</v>
      </c>
      <c r="H45" s="21">
        <f>'capital stock data'!N46</f>
        <v>31576.952261372197</v>
      </c>
      <c r="I45" s="21"/>
      <c r="J45" s="9">
        <f>(1-alpha!$I$1)*B45/E45</f>
        <v>34.048890475756124</v>
      </c>
      <c r="K45" s="2">
        <f t="shared" si="6"/>
        <v>0.2800984501271878</v>
      </c>
      <c r="L45" s="9"/>
      <c r="M45" s="9"/>
      <c r="N45" s="9">
        <f>alpha!$I$1*B45/H45-'capital stock data'!$Q$7</f>
        <v>0.08506057476377812</v>
      </c>
      <c r="O45">
        <f t="shared" si="4"/>
        <v>0.9430647575438289</v>
      </c>
      <c r="R45">
        <f t="shared" si="8"/>
        <v>0.2751164438686225</v>
      </c>
      <c r="S45">
        <f t="shared" si="9"/>
        <v>0.9490692857138264</v>
      </c>
      <c r="T45">
        <f t="shared" si="10"/>
        <v>0.3288915624799198</v>
      </c>
      <c r="AC45" s="13"/>
      <c r="AE45" s="1"/>
      <c r="AF45" s="1"/>
      <c r="AH45" s="1"/>
    </row>
    <row r="46" spans="1:34" ht="12.75">
      <c r="A46">
        <f t="shared" si="2"/>
        <v>2006</v>
      </c>
      <c r="B46" s="7">
        <f>'raw data'!C49</f>
        <v>12976.2</v>
      </c>
      <c r="C46" s="19">
        <f>'capital stock data'!J47</f>
        <v>2665.4721850301144</v>
      </c>
      <c r="D46" s="7">
        <f t="shared" si="0"/>
        <v>10310.727814969887</v>
      </c>
      <c r="E46" s="7">
        <f>'hours data'!H46</f>
        <v>254.59591559999998</v>
      </c>
      <c r="F46" s="7">
        <f>'raw data'!X49*52*100/1000000</f>
        <v>1021.5036</v>
      </c>
      <c r="G46" s="7">
        <f t="shared" si="3"/>
        <v>766.9076844</v>
      </c>
      <c r="H46" s="21">
        <f>'capital stock data'!N47</f>
        <v>32670.642846766685</v>
      </c>
      <c r="I46" s="21"/>
      <c r="J46" s="9">
        <f>(1-alpha!$I$1)*B46/E46</f>
        <v>34.20493720971565</v>
      </c>
      <c r="K46" s="2">
        <f t="shared" si="6"/>
        <v>0.28215516999476264</v>
      </c>
      <c r="L46" s="9"/>
      <c r="M46" s="9"/>
      <c r="N46" s="9">
        <f>alpha!$I$1*B46/H46-'capital stock data'!$Q$7</f>
        <v>0.0840544891262531</v>
      </c>
      <c r="O46">
        <f t="shared" si="4"/>
        <v>0.9441397088240931</v>
      </c>
      <c r="R46">
        <f t="shared" si="8"/>
        <v>0.2751164438686225</v>
      </c>
      <c r="S46">
        <f t="shared" si="9"/>
        <v>0.9490692857138264</v>
      </c>
      <c r="T46">
        <f t="shared" si="10"/>
        <v>0.3288915624799198</v>
      </c>
      <c r="AC46" s="13"/>
      <c r="AE46" s="1"/>
      <c r="AF46" s="1"/>
      <c r="AH46" s="1"/>
    </row>
    <row r="47" spans="1:20" ht="12.75">
      <c r="A47">
        <f t="shared" si="2"/>
        <v>2007</v>
      </c>
      <c r="B47" s="7">
        <f>'raw data'!C50</f>
        <v>13228.9</v>
      </c>
      <c r="C47" s="19">
        <f>'capital stock data'!J48</f>
        <v>2588.8070531510903</v>
      </c>
      <c r="D47" s="7">
        <f t="shared" si="0"/>
        <v>10640.092946848908</v>
      </c>
      <c r="E47" s="7">
        <f>'hours data'!H47</f>
        <v>257.4516516</v>
      </c>
      <c r="F47" s="7">
        <f>'raw data'!X50*52*100/1000000</f>
        <v>1032.5796</v>
      </c>
      <c r="G47" s="7">
        <f t="shared" si="3"/>
        <v>775.1279484</v>
      </c>
      <c r="H47" s="21">
        <f>'capital stock data'!N48</f>
        <v>33814.466532656115</v>
      </c>
      <c r="I47" s="21"/>
      <c r="J47" s="9">
        <f>(1-alpha!$I$1)*B47/E47</f>
        <v>34.48424725160858</v>
      </c>
      <c r="K47" s="2">
        <f t="shared" si="6"/>
        <v>0.28472439954705786</v>
      </c>
      <c r="N47" s="9">
        <f>alpha!$I$1*B47/H47-'capital stock data'!$Q$7</f>
        <v>0.0820935925443736</v>
      </c>
      <c r="O47">
        <f t="shared" si="4"/>
        <v>0.9536549644582624</v>
      </c>
      <c r="R47">
        <f t="shared" si="8"/>
        <v>0.2751164438686225</v>
      </c>
      <c r="S47">
        <f t="shared" si="9"/>
        <v>0.9490692857138264</v>
      </c>
      <c r="T47">
        <f t="shared" si="10"/>
        <v>0.3288915624799198</v>
      </c>
    </row>
    <row r="48" spans="1:20" ht="12.75">
      <c r="A48">
        <f t="shared" si="2"/>
        <v>2008</v>
      </c>
      <c r="B48" s="7">
        <f>'raw data'!C51</f>
        <v>13228.8</v>
      </c>
      <c r="C48" s="19">
        <f>'capital stock data'!J49</f>
        <v>2386.3966762010145</v>
      </c>
      <c r="D48" s="7">
        <f t="shared" si="0"/>
        <v>10842.403323798984</v>
      </c>
      <c r="E48" s="7">
        <f>'hours data'!H48</f>
        <v>253.9764864</v>
      </c>
      <c r="F48" s="7">
        <f>'raw data'!X51*52*100/1000000</f>
        <v>1041.144</v>
      </c>
      <c r="G48" s="7">
        <f t="shared" si="3"/>
        <v>787.1675136</v>
      </c>
      <c r="H48" s="21">
        <f>'capital stock data'!N49</f>
        <v>34828.35103255382</v>
      </c>
      <c r="I48" s="21"/>
      <c r="J48" s="9">
        <f>(1-alpha!$I$1)*B48/E48</f>
        <v>34.955831636647275</v>
      </c>
      <c r="K48" s="2">
        <f t="shared" si="6"/>
        <v>0.28265974363768803</v>
      </c>
      <c r="N48" s="9">
        <f>alpha!$I$1*B48/H48-'capital stock data'!$Q$7</f>
        <v>0.07834697836646765</v>
      </c>
      <c r="O48">
        <f t="shared" si="4"/>
        <v>0.9449778109612962</v>
      </c>
      <c r="R48">
        <f t="shared" si="8"/>
        <v>0.2751164438686225</v>
      </c>
      <c r="S48">
        <f t="shared" si="9"/>
        <v>0.9490692857138264</v>
      </c>
      <c r="T48">
        <f t="shared" si="10"/>
        <v>0.3288915624799198</v>
      </c>
    </row>
    <row r="49" spans="1:20" ht="12.75">
      <c r="A49">
        <f t="shared" si="2"/>
        <v>2009</v>
      </c>
      <c r="B49" s="7">
        <f>'raw data'!C52</f>
        <v>12880.6</v>
      </c>
      <c r="C49" s="19">
        <f>'capital stock data'!J50</f>
        <v>1908.9634889156457</v>
      </c>
      <c r="D49" s="7">
        <f t="shared" si="0"/>
        <v>10971.636511084354</v>
      </c>
      <c r="E49" s="7">
        <f>'hours data'!H49</f>
        <v>240.7562924</v>
      </c>
      <c r="F49" s="7">
        <f>'raw data'!X52*52*100/1000000</f>
        <v>1049.6304</v>
      </c>
      <c r="G49" s="7">
        <f t="shared" si="3"/>
        <v>808.8741076</v>
      </c>
      <c r="H49" s="21">
        <f>'capital stock data'!N50</f>
        <v>35592.60307190772</v>
      </c>
      <c r="I49" s="21"/>
      <c r="J49" s="9">
        <f>(1-alpha!$I$1)*B49/E49</f>
        <v>35.904687076503365</v>
      </c>
      <c r="K49" s="2">
        <f t="shared" si="6"/>
        <v>0.2741948881592354</v>
      </c>
      <c r="N49" s="9">
        <f>alpha!$I$1*B49/H49-'capital stock data'!$Q$7</f>
        <v>0.07244709434618649</v>
      </c>
      <c r="O49">
        <f t="shared" si="4"/>
        <v>0.9435609863462421</v>
      </c>
      <c r="R49">
        <f t="shared" si="8"/>
        <v>0.2751164438686225</v>
      </c>
      <c r="S49">
        <f t="shared" si="9"/>
        <v>0.9490692857138264</v>
      </c>
      <c r="T49">
        <f t="shared" si="10"/>
        <v>0.3288915624799198</v>
      </c>
    </row>
    <row r="50" spans="1:20" ht="12.75">
      <c r="A50">
        <f t="shared" si="2"/>
        <v>2010</v>
      </c>
      <c r="B50" s="7">
        <f>'raw data'!C53</f>
        <v>13248.7</v>
      </c>
      <c r="C50" s="19">
        <f>'capital stock data'!J51</f>
        <v>2108.2858508069467</v>
      </c>
      <c r="D50" s="7">
        <f t="shared" si="0"/>
        <v>11140.414149193053</v>
      </c>
      <c r="E50" s="7">
        <f>'hours data'!H50</f>
        <v>241.52635519999998</v>
      </c>
      <c r="F50" s="7">
        <f>'raw data'!X53*52*100/1000000</f>
        <v>1054.092641071562</v>
      </c>
      <c r="G50" s="7">
        <f t="shared" si="3"/>
        <v>812.566285871562</v>
      </c>
      <c r="H50" s="21">
        <f>'capital stock data'!N51</f>
        <v>35843.826573921375</v>
      </c>
      <c r="I50" s="21"/>
      <c r="J50" s="9">
        <f>(1-alpha!$I$1)*B50/E50</f>
        <v>36.81301922024072</v>
      </c>
      <c r="K50" s="2">
        <f t="shared" si="6"/>
        <v>0.27136376874487517</v>
      </c>
      <c r="N50" s="9">
        <f>alpha!$I$1*B50/H50-'capital stock data'!$Q$7</f>
        <v>0.07499045377978461</v>
      </c>
      <c r="O50">
        <f t="shared" si="4"/>
        <v>0.9445507942420976</v>
      </c>
      <c r="R50">
        <f t="shared" si="8"/>
        <v>0.2751164438686225</v>
      </c>
      <c r="S50">
        <f t="shared" si="9"/>
        <v>0.9490692857138264</v>
      </c>
      <c r="T50">
        <f t="shared" si="10"/>
        <v>0.3288915624799198</v>
      </c>
    </row>
    <row r="51" ht="12.75">
      <c r="E51" s="7"/>
    </row>
    <row r="52" ht="12.75">
      <c r="E52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M17" sqref="M17"/>
    </sheetView>
  </sheetViews>
  <sheetFormatPr defaultColWidth="9.140625" defaultRowHeight="12.75"/>
  <sheetData>
    <row r="1" spans="2:3" ht="12.75">
      <c r="B1" t="s">
        <v>0</v>
      </c>
      <c r="C1">
        <f>alpha!I1</f>
        <v>0.3288915624799198</v>
      </c>
    </row>
    <row r="2" spans="2:12" ht="12.75">
      <c r="B2" t="s">
        <v>48</v>
      </c>
      <c r="C2" t="s">
        <v>37</v>
      </c>
      <c r="D2" t="s">
        <v>6</v>
      </c>
      <c r="E2" t="s">
        <v>30</v>
      </c>
      <c r="G2" t="s">
        <v>50</v>
      </c>
      <c r="I2" t="s">
        <v>49</v>
      </c>
      <c r="J2" t="s">
        <v>50</v>
      </c>
      <c r="K2" t="s">
        <v>51</v>
      </c>
      <c r="L2" t="s">
        <v>52</v>
      </c>
    </row>
    <row r="3" spans="1:12" ht="12.75">
      <c r="A3">
        <v>1964</v>
      </c>
      <c r="B3" s="1">
        <f>'raw data'!C5</f>
        <v>3072.4</v>
      </c>
      <c r="C3" s="1">
        <f>'capital stock data'!N5</f>
        <v>7545.753372794912</v>
      </c>
      <c r="D3" s="1">
        <f>'hours data'!H4</f>
        <v>138.74861</v>
      </c>
      <c r="E3" s="22">
        <f>'raw data'!X5</f>
        <v>107407</v>
      </c>
      <c r="G3">
        <f>(B3/(C3^$C$1*D3^(1-$C$1)))^(1/(1-$C$1))</f>
        <v>14.256429794483324</v>
      </c>
      <c r="I3">
        <f>B3/E3/$B$3*$E$3*100</f>
        <v>99.99999999999999</v>
      </c>
      <c r="J3">
        <f>G3/$G$3*100</f>
        <v>100</v>
      </c>
      <c r="K3">
        <f>(C3/B3/$C$3*$B$3)^($C$1/(1-$C$1))*100</f>
        <v>100</v>
      </c>
      <c r="L3">
        <f>D3/E3/$D$3*$E$3*100</f>
        <v>99.99999999999999</v>
      </c>
    </row>
    <row r="4" spans="1:12" ht="12.75">
      <c r="A4">
        <f>A3+1</f>
        <v>1965</v>
      </c>
      <c r="B4" s="1">
        <f>'raw data'!C6</f>
        <v>3206.7</v>
      </c>
      <c r="C4" s="1">
        <f>'capital stock data'!N6</f>
        <v>7893.112456511913</v>
      </c>
      <c r="D4" s="1">
        <f>'hours data'!H5</f>
        <v>142.6878336</v>
      </c>
      <c r="E4" s="22">
        <f>'raw data'!X6</f>
        <v>109497</v>
      </c>
      <c r="G4">
        <f aca="true" t="shared" si="0" ref="G4:G49">(B4/(C4^$C$1*D4^(1-$C$1)))^(1/(1-$C$1))</f>
        <v>14.45306910051668</v>
      </c>
      <c r="I4">
        <f>B4/E4/$B$3*$E$3*100</f>
        <v>102.37901367795665</v>
      </c>
      <c r="J4">
        <f>G4/$G$3*100</f>
        <v>101.37930259446478</v>
      </c>
      <c r="K4">
        <f>(C4/B4/$C$3*$B$3)^($C$1/(1-$C$1))*100</f>
        <v>100.10896534506071</v>
      </c>
      <c r="L4">
        <f>D4/E4/$D$3*$E$3*100</f>
        <v>100.87618955950155</v>
      </c>
    </row>
    <row r="5" spans="1:12" ht="12.75">
      <c r="A5">
        <f aca="true" t="shared" si="1" ref="A5:A10">A4+1</f>
        <v>1966</v>
      </c>
      <c r="B5" s="1">
        <f>'raw data'!C7</f>
        <v>3392.3</v>
      </c>
      <c r="C5" s="1">
        <f>'capital stock data'!N7</f>
        <v>8297.61015405447</v>
      </c>
      <c r="D5" s="1">
        <f>'hours data'!H6</f>
        <v>145.93579</v>
      </c>
      <c r="E5" s="22">
        <f>'raw data'!X7</f>
        <v>111301</v>
      </c>
      <c r="G5">
        <f t="shared" si="0"/>
        <v>14.995453618068217</v>
      </c>
      <c r="I5">
        <f>B5/E5/$B$3*$E$3*100</f>
        <v>106.54915651183114</v>
      </c>
      <c r="J5">
        <f>G5/$G$3*100</f>
        <v>105.18379309713899</v>
      </c>
      <c r="K5">
        <f>(C5/B5/$C$3*$B$3)^($C$1/(1-$C$1))*100</f>
        <v>99.8009086448565</v>
      </c>
      <c r="L5">
        <f>D5/E5/$D$3*$E$3*100</f>
        <v>101.50015197507007</v>
      </c>
    </row>
    <row r="6" spans="1:12" ht="12.75">
      <c r="A6">
        <f t="shared" si="1"/>
        <v>1967</v>
      </c>
      <c r="B6" s="1">
        <f>'raw data'!C8</f>
        <v>3610.1</v>
      </c>
      <c r="C6" s="1">
        <f>'capital stock data'!N8</f>
        <v>8746.40117328623</v>
      </c>
      <c r="D6" s="1">
        <f>'hours data'!H7</f>
        <v>146.5723376</v>
      </c>
      <c r="E6" s="22">
        <f>'raw data'!X8</f>
        <v>113090</v>
      </c>
      <c r="G6">
        <f t="shared" si="0"/>
        <v>15.963477572972492</v>
      </c>
      <c r="I6">
        <f aca="true" t="shared" si="2" ref="I6:I49">B6/E6/$B$3*$E$3*100</f>
        <v>111.59631599604482</v>
      </c>
      <c r="J6">
        <f aca="true" t="shared" si="3" ref="J6:J49">G6/$G$3*100</f>
        <v>111.97387987804441</v>
      </c>
      <c r="K6">
        <f aca="true" t="shared" si="4" ref="K6:K49">(C6/B6/$C$3*$B$3)^($C$1/(1-$C$1))*100</f>
        <v>99.33478947332142</v>
      </c>
      <c r="L6">
        <f aca="true" t="shared" si="5" ref="L6:L49">D6/E6/$D$3*$E$3*100</f>
        <v>100.33021792442815</v>
      </c>
    </row>
    <row r="7" spans="1:12" ht="12.75">
      <c r="A7">
        <f t="shared" si="1"/>
        <v>1968</v>
      </c>
      <c r="B7" s="1">
        <f>'raw data'!C9</f>
        <v>3845.3</v>
      </c>
      <c r="C7" s="1">
        <f>'capital stock data'!N9</f>
        <v>9151.310225148747</v>
      </c>
      <c r="D7" s="1">
        <f>'hours data'!H8</f>
        <v>148.833568</v>
      </c>
      <c r="E7" s="22">
        <f>'raw data'!X9</f>
        <v>114896</v>
      </c>
      <c r="G7">
        <f t="shared" si="0"/>
        <v>16.892392646240307</v>
      </c>
      <c r="I7">
        <f t="shared" si="2"/>
        <v>116.99846085880698</v>
      </c>
      <c r="J7">
        <f t="shared" si="3"/>
        <v>118.4896421457285</v>
      </c>
      <c r="K7">
        <f t="shared" si="4"/>
        <v>98.46906891112589</v>
      </c>
      <c r="L7">
        <f t="shared" si="5"/>
        <v>100.27667597227028</v>
      </c>
    </row>
    <row r="8" spans="1:12" ht="12.75">
      <c r="A8">
        <f t="shared" si="1"/>
        <v>1969</v>
      </c>
      <c r="B8" s="1">
        <f>'raw data'!C10</f>
        <v>3942.5</v>
      </c>
      <c r="C8" s="1">
        <f>'capital stock data'!N10</f>
        <v>9564.212581460533</v>
      </c>
      <c r="D8" s="1">
        <f>'hours data'!H9</f>
        <v>151.9089</v>
      </c>
      <c r="E8" s="22">
        <f>'raw data'!X10</f>
        <v>116835</v>
      </c>
      <c r="G8">
        <f t="shared" si="0"/>
        <v>16.81011659451563</v>
      </c>
      <c r="I8">
        <f t="shared" si="2"/>
        <v>117.9651078462067</v>
      </c>
      <c r="J8">
        <f t="shared" si="3"/>
        <v>117.9125267464964</v>
      </c>
      <c r="K8">
        <f t="shared" si="4"/>
        <v>99.39840640330314</v>
      </c>
      <c r="L8">
        <f t="shared" si="5"/>
        <v>100.65009785472088</v>
      </c>
    </row>
    <row r="9" spans="1:12" ht="12.75">
      <c r="A9">
        <f t="shared" si="1"/>
        <v>1970</v>
      </c>
      <c r="B9" s="1">
        <f>'raw data'!C11</f>
        <v>4133.4</v>
      </c>
      <c r="C9" s="1">
        <f>'capital stock data'!N11</f>
        <v>9983.324216671042</v>
      </c>
      <c r="D9" s="1">
        <f>'hours data'!H10</f>
        <v>151.376472</v>
      </c>
      <c r="E9" s="22">
        <f>'raw data'!X11</f>
        <v>118805</v>
      </c>
      <c r="G9">
        <f t="shared" si="0"/>
        <v>17.724223901847438</v>
      </c>
      <c r="I9">
        <f t="shared" si="2"/>
        <v>121.62631434270408</v>
      </c>
      <c r="J9">
        <f t="shared" si="3"/>
        <v>124.3244217335957</v>
      </c>
      <c r="K9">
        <f t="shared" si="4"/>
        <v>99.18442787224588</v>
      </c>
      <c r="L9">
        <f t="shared" si="5"/>
        <v>98.63421807703561</v>
      </c>
    </row>
    <row r="10" spans="1:12" ht="12.75">
      <c r="A10">
        <f t="shared" si="1"/>
        <v>1971</v>
      </c>
      <c r="B10" s="1">
        <f>'raw data'!C12</f>
        <v>4261.8</v>
      </c>
      <c r="C10" s="1">
        <f>'capital stock data'!N12</f>
        <v>10324.787535298925</v>
      </c>
      <c r="D10" s="1">
        <f>'hours data'!H11</f>
        <v>151.87669119999998</v>
      </c>
      <c r="E10" s="22">
        <f>'raw data'!X12</f>
        <v>120781</v>
      </c>
      <c r="G10">
        <f t="shared" si="0"/>
        <v>18.18750219322689</v>
      </c>
      <c r="I10">
        <f t="shared" si="2"/>
        <v>123.3528744113784</v>
      </c>
      <c r="J10">
        <f t="shared" si="3"/>
        <v>127.57403119443507</v>
      </c>
      <c r="K10">
        <f t="shared" si="4"/>
        <v>99.33231193218278</v>
      </c>
      <c r="L10">
        <f t="shared" si="5"/>
        <v>97.34114521457593</v>
      </c>
    </row>
    <row r="11" spans="1:12" ht="12.75">
      <c r="A11">
        <f aca="true" t="shared" si="6" ref="A11:A49">A10+1</f>
        <v>1972</v>
      </c>
      <c r="B11" s="1">
        <f>'raw data'!C13</f>
        <v>4269.9</v>
      </c>
      <c r="C11" s="1">
        <f>'capital stock data'!N13</f>
        <v>10705.573016654329</v>
      </c>
      <c r="D11" s="1">
        <f>'hours data'!H12</f>
        <v>157.6351764</v>
      </c>
      <c r="E11" s="22">
        <f>'raw data'!X13</f>
        <v>122963</v>
      </c>
      <c r="G11">
        <f t="shared" si="0"/>
        <v>17.263608394246155</v>
      </c>
      <c r="I11">
        <f t="shared" si="2"/>
        <v>121.39424088800857</v>
      </c>
      <c r="J11">
        <f t="shared" si="3"/>
        <v>121.09349004704173</v>
      </c>
      <c r="K11">
        <f t="shared" si="4"/>
        <v>101.01704387598136</v>
      </c>
      <c r="L11">
        <f t="shared" si="5"/>
        <v>99.23905775844648</v>
      </c>
    </row>
    <row r="12" spans="1:12" ht="12.75">
      <c r="A12">
        <f t="shared" si="6"/>
        <v>1973</v>
      </c>
      <c r="B12" s="1">
        <f>'raw data'!C14</f>
        <v>4413.3</v>
      </c>
      <c r="C12" s="1">
        <f>'capital stock data'!N14</f>
        <v>11146.333391852406</v>
      </c>
      <c r="D12" s="1">
        <f>'hours data'!H13</f>
        <v>163.22080319999998</v>
      </c>
      <c r="E12" s="22">
        <f>'raw data'!X14</f>
        <v>125265</v>
      </c>
      <c r="G12">
        <f t="shared" si="0"/>
        <v>17.17110723897835</v>
      </c>
      <c r="I12">
        <f t="shared" si="2"/>
        <v>123.16534776244418</v>
      </c>
      <c r="J12">
        <f t="shared" si="3"/>
        <v>120.44465189751008</v>
      </c>
      <c r="K12">
        <f t="shared" si="4"/>
        <v>101.37977039862027</v>
      </c>
      <c r="L12">
        <f t="shared" si="5"/>
        <v>100.86714147991029</v>
      </c>
    </row>
    <row r="13" spans="1:12" ht="12.75">
      <c r="A13">
        <f t="shared" si="6"/>
        <v>1974</v>
      </c>
      <c r="B13" s="1">
        <f>'raw data'!C15</f>
        <v>4647.7</v>
      </c>
      <c r="C13" s="1">
        <f>'capital stock data'!N15</f>
        <v>11663.375959518828</v>
      </c>
      <c r="D13" s="1">
        <f>'hours data'!H14</f>
        <v>164.28368319999998</v>
      </c>
      <c r="E13" s="22">
        <f>'raw data'!X15</f>
        <v>127572</v>
      </c>
      <c r="G13">
        <f t="shared" si="0"/>
        <v>18.0226060523742</v>
      </c>
      <c r="I13">
        <f t="shared" si="2"/>
        <v>127.36132048697546</v>
      </c>
      <c r="J13">
        <f t="shared" si="3"/>
        <v>126.41738718727629</v>
      </c>
      <c r="K13">
        <f t="shared" si="4"/>
        <v>101.06196330117294</v>
      </c>
      <c r="L13">
        <f t="shared" si="5"/>
        <v>99.68802967208067</v>
      </c>
    </row>
    <row r="14" spans="1:12" ht="12.75">
      <c r="A14">
        <f t="shared" si="6"/>
        <v>1975</v>
      </c>
      <c r="B14" s="1">
        <f>'raw data'!C16</f>
        <v>4917</v>
      </c>
      <c r="C14" s="1">
        <f>'capital stock data'!N16</f>
        <v>12117.043391041378</v>
      </c>
      <c r="D14" s="1">
        <f>'hours data'!H15</f>
        <v>160.703712</v>
      </c>
      <c r="E14" s="22">
        <f>'raw data'!X16</f>
        <v>129951</v>
      </c>
      <c r="G14">
        <f t="shared" si="0"/>
        <v>19.665942802238753</v>
      </c>
      <c r="I14">
        <f t="shared" si="2"/>
        <v>132.27428188356708</v>
      </c>
      <c r="J14">
        <f t="shared" si="3"/>
        <v>137.94437377195726</v>
      </c>
      <c r="K14">
        <f t="shared" si="4"/>
        <v>100.16619867004381</v>
      </c>
      <c r="L14">
        <f t="shared" si="5"/>
        <v>95.73047811746049</v>
      </c>
    </row>
    <row r="15" spans="1:12" ht="12.75">
      <c r="A15">
        <f t="shared" si="6"/>
        <v>1976</v>
      </c>
      <c r="B15" s="1">
        <f>'raw data'!C17</f>
        <v>4889.9</v>
      </c>
      <c r="C15" s="1">
        <f>'capital stock data'!N17</f>
        <v>12426.56964679947</v>
      </c>
      <c r="D15" s="1">
        <f>'hours data'!H16</f>
        <v>166.6052544</v>
      </c>
      <c r="E15" s="22">
        <f>'raw data'!X17</f>
        <v>132317</v>
      </c>
      <c r="G15">
        <f t="shared" si="0"/>
        <v>18.58261919503845</v>
      </c>
      <c r="I15">
        <f t="shared" si="2"/>
        <v>129.1930532355684</v>
      </c>
      <c r="J15">
        <f t="shared" si="3"/>
        <v>130.345531545557</v>
      </c>
      <c r="K15">
        <f t="shared" si="4"/>
        <v>101.68713719824511</v>
      </c>
      <c r="L15">
        <f t="shared" si="5"/>
        <v>97.47135284253966</v>
      </c>
    </row>
    <row r="16" spans="1:12" ht="12.75">
      <c r="A16">
        <f t="shared" si="6"/>
        <v>1977</v>
      </c>
      <c r="B16" s="1">
        <f>'raw data'!C18</f>
        <v>4879.5</v>
      </c>
      <c r="C16" s="1">
        <f>'capital stock data'!N18</f>
        <v>12857.685254301015</v>
      </c>
      <c r="D16" s="1">
        <f>'hours data'!H17</f>
        <v>171.7773356</v>
      </c>
      <c r="E16" s="22">
        <f>'raw data'!X18</f>
        <v>134647</v>
      </c>
      <c r="G16">
        <f t="shared" si="0"/>
        <v>17.668237812886787</v>
      </c>
      <c r="I16">
        <f t="shared" si="2"/>
        <v>126.68741386116899</v>
      </c>
      <c r="J16">
        <f t="shared" si="3"/>
        <v>123.93171409383082</v>
      </c>
      <c r="K16">
        <f t="shared" si="4"/>
        <v>103.50894645868092</v>
      </c>
      <c r="L16">
        <f t="shared" si="5"/>
        <v>98.7581909772226</v>
      </c>
    </row>
    <row r="17" spans="1:12" ht="12.75">
      <c r="A17">
        <f t="shared" si="6"/>
        <v>1978</v>
      </c>
      <c r="B17" s="1">
        <f>'raw data'!C19</f>
        <v>5141.3</v>
      </c>
      <c r="C17" s="1">
        <f>'capital stock data'!N19</f>
        <v>13394.982052602176</v>
      </c>
      <c r="D17" s="1">
        <f>'hours data'!H18</f>
        <v>178.80295679999998</v>
      </c>
      <c r="E17" s="22">
        <f>'raw data'!X19</f>
        <v>137040</v>
      </c>
      <c r="G17">
        <f t="shared" si="0"/>
        <v>17.9842502486013</v>
      </c>
      <c r="I17">
        <f t="shared" si="2"/>
        <v>131.153663484198</v>
      </c>
      <c r="J17">
        <f t="shared" si="3"/>
        <v>126.14834504751317</v>
      </c>
      <c r="K17">
        <f t="shared" si="4"/>
        <v>102.93606852403985</v>
      </c>
      <c r="L17">
        <f t="shared" si="5"/>
        <v>101.00230655804975</v>
      </c>
    </row>
    <row r="18" spans="1:12" ht="12.75">
      <c r="A18">
        <f t="shared" si="6"/>
        <v>1979</v>
      </c>
      <c r="B18" s="1">
        <f>'raw data'!C20</f>
        <v>5377.7</v>
      </c>
      <c r="C18" s="1">
        <f>'capital stock data'!N20</f>
        <v>14045.830217616814</v>
      </c>
      <c r="D18" s="1">
        <f>'hours data'!H19</f>
        <v>182.94298880000002</v>
      </c>
      <c r="E18" s="22">
        <f>'raw data'!X20</f>
        <v>139486</v>
      </c>
      <c r="G18">
        <f t="shared" si="0"/>
        <v>18.363049292154415</v>
      </c>
      <c r="I18">
        <f t="shared" si="2"/>
        <v>134.7785502948227</v>
      </c>
      <c r="J18">
        <f t="shared" si="3"/>
        <v>128.8053850569249</v>
      </c>
      <c r="K18">
        <f t="shared" si="4"/>
        <v>103.06178625425413</v>
      </c>
      <c r="L18">
        <f t="shared" si="5"/>
        <v>101.52876305391545</v>
      </c>
    </row>
    <row r="19" spans="1:12" ht="12.75">
      <c r="A19">
        <f t="shared" si="6"/>
        <v>1980</v>
      </c>
      <c r="B19" s="1">
        <f>'raw data'!C21</f>
        <v>5677.6</v>
      </c>
      <c r="C19" s="1">
        <f>'capital stock data'!N21</f>
        <v>14720.223592651118</v>
      </c>
      <c r="D19" s="1">
        <f>'hours data'!H20</f>
        <v>181.7642112</v>
      </c>
      <c r="E19" s="22">
        <f>'raw data'!X21</f>
        <v>141920</v>
      </c>
      <c r="G19">
        <f t="shared" si="0"/>
        <v>19.583452018803825</v>
      </c>
      <c r="I19">
        <f t="shared" si="2"/>
        <v>139.854363069857</v>
      </c>
      <c r="J19">
        <f t="shared" si="3"/>
        <v>137.36575216315273</v>
      </c>
      <c r="K19">
        <f t="shared" si="4"/>
        <v>102.69016038833931</v>
      </c>
      <c r="L19">
        <f t="shared" si="5"/>
        <v>99.14452102727736</v>
      </c>
    </row>
    <row r="20" spans="1:12" ht="12.75">
      <c r="A20">
        <f t="shared" si="6"/>
        <v>1981</v>
      </c>
      <c r="B20" s="1">
        <f>'raw data'!C22</f>
        <v>5855</v>
      </c>
      <c r="C20" s="1">
        <f>'capital stock data'!N22</f>
        <v>15248.454967552063</v>
      </c>
      <c r="D20" s="1">
        <f>'hours data'!H21</f>
        <v>183.76666880000002</v>
      </c>
      <c r="E20" s="22">
        <f>'raw data'!X22</f>
        <v>144308</v>
      </c>
      <c r="G20">
        <f t="shared" si="0"/>
        <v>19.93139415115298</v>
      </c>
      <c r="I20">
        <f t="shared" si="2"/>
        <v>141.83758288125628</v>
      </c>
      <c r="J20">
        <f t="shared" si="3"/>
        <v>139.80635010643155</v>
      </c>
      <c r="K20">
        <f t="shared" si="4"/>
        <v>102.91629504249724</v>
      </c>
      <c r="L20">
        <f t="shared" si="5"/>
        <v>98.57806304525828</v>
      </c>
    </row>
    <row r="21" spans="1:12" ht="12.75">
      <c r="A21">
        <f t="shared" si="6"/>
        <v>1982</v>
      </c>
      <c r="B21" s="1">
        <f>'raw data'!C23</f>
        <v>5839</v>
      </c>
      <c r="C21" s="1">
        <f>'capital stock data'!N23</f>
        <v>15838.784855758084</v>
      </c>
      <c r="D21" s="1">
        <f>'hours data'!H22</f>
        <v>179.5847144</v>
      </c>
      <c r="E21" s="22">
        <f>'raw data'!X23</f>
        <v>146731</v>
      </c>
      <c r="G21">
        <f t="shared" si="0"/>
        <v>19.937925782078494</v>
      </c>
      <c r="I21">
        <f t="shared" si="2"/>
        <v>139.11418887385793</v>
      </c>
      <c r="J21">
        <f t="shared" si="3"/>
        <v>139.85216544042243</v>
      </c>
      <c r="K21">
        <f t="shared" si="4"/>
        <v>104.99069151915124</v>
      </c>
      <c r="L21">
        <f t="shared" si="5"/>
        <v>94.74393894223266</v>
      </c>
    </row>
    <row r="22" spans="1:12" ht="12.75">
      <c r="A22">
        <f t="shared" si="6"/>
        <v>1983</v>
      </c>
      <c r="B22" s="1">
        <f>'raw data'!C24</f>
        <v>5987.2</v>
      </c>
      <c r="C22" s="1">
        <f>'capital stock data'!N24</f>
        <v>16237.297081472008</v>
      </c>
      <c r="D22" s="1">
        <f>'hours data'!H23</f>
        <v>182.99354319999998</v>
      </c>
      <c r="E22" s="22">
        <f>'raw data'!X24</f>
        <v>148709</v>
      </c>
      <c r="G22">
        <f t="shared" si="0"/>
        <v>20.065253323730893</v>
      </c>
      <c r="I22">
        <f t="shared" si="2"/>
        <v>140.74771164915305</v>
      </c>
      <c r="J22">
        <f t="shared" si="3"/>
        <v>140.74528905894346</v>
      </c>
      <c r="K22">
        <f t="shared" si="4"/>
        <v>104.97962494083346</v>
      </c>
      <c r="L22">
        <f t="shared" si="5"/>
        <v>95.25821921618729</v>
      </c>
    </row>
    <row r="23" spans="1:12" ht="12.75">
      <c r="A23">
        <f t="shared" si="6"/>
        <v>1984</v>
      </c>
      <c r="B23" s="1">
        <f>'raw data'!C25</f>
        <v>5870.9</v>
      </c>
      <c r="C23" s="1">
        <f>'capital stock data'!N25</f>
        <v>16673.870081919147</v>
      </c>
      <c r="D23" s="1">
        <f>'hours data'!H24</f>
        <v>191.655126</v>
      </c>
      <c r="E23" s="22">
        <f>'raw data'!X25</f>
        <v>150388</v>
      </c>
      <c r="G23">
        <f t="shared" si="0"/>
        <v>18.366186193509034</v>
      </c>
      <c r="I23">
        <f t="shared" si="2"/>
        <v>136.47287141636463</v>
      </c>
      <c r="J23">
        <f t="shared" si="3"/>
        <v>128.82738847152336</v>
      </c>
      <c r="K23">
        <f t="shared" si="4"/>
        <v>107.38087169735408</v>
      </c>
      <c r="L23">
        <f t="shared" si="5"/>
        <v>98.65320547317906</v>
      </c>
    </row>
    <row r="24" spans="1:12" ht="12.75">
      <c r="A24">
        <f t="shared" si="6"/>
        <v>1985</v>
      </c>
      <c r="B24" s="1">
        <f>'raw data'!C26</f>
        <v>6136.2</v>
      </c>
      <c r="C24" s="1">
        <f>'capital stock data'!N26</f>
        <v>17361.142246644984</v>
      </c>
      <c r="D24" s="1">
        <f>'hours data'!H25</f>
        <v>194.45582</v>
      </c>
      <c r="E24" s="22">
        <f>'raw data'!X26</f>
        <v>151874</v>
      </c>
      <c r="G24">
        <f t="shared" si="0"/>
        <v>18.95498128393313</v>
      </c>
      <c r="I24">
        <f t="shared" si="2"/>
        <v>141.2442916414704</v>
      </c>
      <c r="J24">
        <f t="shared" si="3"/>
        <v>132.95742031618576</v>
      </c>
      <c r="K24">
        <f t="shared" si="4"/>
        <v>107.18076802153675</v>
      </c>
      <c r="L24">
        <f t="shared" si="5"/>
        <v>99.1154734896841</v>
      </c>
    </row>
    <row r="25" spans="1:12" ht="12.75">
      <c r="A25">
        <f t="shared" si="6"/>
        <v>1986</v>
      </c>
      <c r="B25" s="1">
        <f>'raw data'!C27</f>
        <v>6577.1</v>
      </c>
      <c r="C25" s="1">
        <f>'capital stock data'!N27</f>
        <v>18006.036951239937</v>
      </c>
      <c r="D25" s="1">
        <f>'hours data'!H26</f>
        <v>197.7568268</v>
      </c>
      <c r="E25" s="22">
        <f>'raw data'!X27</f>
        <v>153314</v>
      </c>
      <c r="G25">
        <f t="shared" si="0"/>
        <v>20.30268090727013</v>
      </c>
      <c r="I25">
        <f t="shared" si="2"/>
        <v>149.9710597527999</v>
      </c>
      <c r="J25">
        <f t="shared" si="3"/>
        <v>142.41069608554076</v>
      </c>
      <c r="K25">
        <f t="shared" si="4"/>
        <v>105.46569904871485</v>
      </c>
      <c r="L25">
        <f t="shared" si="5"/>
        <v>99.8512751872259</v>
      </c>
    </row>
    <row r="26" spans="1:12" ht="12.75">
      <c r="A26">
        <f t="shared" si="6"/>
        <v>1987</v>
      </c>
      <c r="B26" s="1">
        <f>'raw data'!C28</f>
        <v>6849.3</v>
      </c>
      <c r="C26" s="1">
        <f>'capital stock data'!N28</f>
        <v>18628.678248528635</v>
      </c>
      <c r="D26" s="1">
        <f>'hours data'!H27</f>
        <v>202.886736</v>
      </c>
      <c r="E26" s="22">
        <f>'raw data'!X28</f>
        <v>154758</v>
      </c>
      <c r="G26">
        <f t="shared" si="0"/>
        <v>20.674671071431504</v>
      </c>
      <c r="I26">
        <f t="shared" si="2"/>
        <v>154.72051781139794</v>
      </c>
      <c r="J26">
        <f t="shared" si="3"/>
        <v>145.01997603517665</v>
      </c>
      <c r="K26">
        <f t="shared" si="4"/>
        <v>105.12731898724414</v>
      </c>
      <c r="L26">
        <f t="shared" si="5"/>
        <v>101.48561602164052</v>
      </c>
    </row>
    <row r="27" spans="1:12" ht="12.75">
      <c r="A27">
        <f t="shared" si="6"/>
        <v>1988</v>
      </c>
      <c r="B27" s="1">
        <f>'raw data'!C29</f>
        <v>7086.5</v>
      </c>
      <c r="C27" s="1">
        <f>'capital stock data'!N29</f>
        <v>19257.700237908197</v>
      </c>
      <c r="D27" s="1">
        <f>'hours data'!H28</f>
        <v>206.8504256</v>
      </c>
      <c r="E27" s="22">
        <f>'raw data'!X29</f>
        <v>156277</v>
      </c>
      <c r="G27">
        <f t="shared" si="0"/>
        <v>20.989372403395905</v>
      </c>
      <c r="I27">
        <f t="shared" si="2"/>
        <v>158.52273470276742</v>
      </c>
      <c r="J27">
        <f t="shared" si="3"/>
        <v>147.2274104104098</v>
      </c>
      <c r="K27">
        <f t="shared" si="4"/>
        <v>105.0842390944557</v>
      </c>
      <c r="L27">
        <f t="shared" si="5"/>
        <v>102.46258269309025</v>
      </c>
    </row>
    <row r="28" spans="1:12" ht="12.75">
      <c r="A28">
        <f t="shared" si="6"/>
        <v>1989</v>
      </c>
      <c r="B28" s="1">
        <f>'raw data'!C30</f>
        <v>7313.3</v>
      </c>
      <c r="C28" s="1">
        <f>'capital stock data'!N30</f>
        <v>19865.06408506976</v>
      </c>
      <c r="D28" s="1">
        <f>'hours data'!H29</f>
        <v>210.511548</v>
      </c>
      <c r="E28" s="22">
        <f>'raw data'!X30</f>
        <v>157792</v>
      </c>
      <c r="G28">
        <f t="shared" si="0"/>
        <v>21.289115736443758</v>
      </c>
      <c r="I28">
        <f t="shared" si="2"/>
        <v>162.02545069475357</v>
      </c>
      <c r="J28">
        <f t="shared" si="3"/>
        <v>149.32992371401292</v>
      </c>
      <c r="K28">
        <f t="shared" si="4"/>
        <v>105.06099402575488</v>
      </c>
      <c r="L28">
        <f t="shared" si="5"/>
        <v>103.2749252743647</v>
      </c>
    </row>
    <row r="29" spans="1:12" ht="12.75">
      <c r="A29">
        <f t="shared" si="6"/>
        <v>1990</v>
      </c>
      <c r="B29" s="1">
        <f>'raw data'!C31</f>
        <v>7613.9</v>
      </c>
      <c r="C29" s="1">
        <f>'capital stock data'!N31</f>
        <v>20482.756001371064</v>
      </c>
      <c r="D29" s="1">
        <f>'hours data'!H30</f>
        <v>211.8791948</v>
      </c>
      <c r="E29" s="22">
        <f>'raw data'!X31</f>
        <v>159110</v>
      </c>
      <c r="G29">
        <f t="shared" si="0"/>
        <v>22.125599244354326</v>
      </c>
      <c r="I29">
        <f t="shared" si="2"/>
        <v>167.2878974481401</v>
      </c>
      <c r="J29">
        <f t="shared" si="3"/>
        <v>155.19733596216398</v>
      </c>
      <c r="K29">
        <f t="shared" si="4"/>
        <v>104.56479182638014</v>
      </c>
      <c r="L29">
        <f t="shared" si="5"/>
        <v>103.08483580137904</v>
      </c>
    </row>
    <row r="30" spans="1:12" ht="12.75">
      <c r="A30">
        <f t="shared" si="6"/>
        <v>1991</v>
      </c>
      <c r="B30" s="1">
        <f>'raw data'!C32</f>
        <v>7885.9</v>
      </c>
      <c r="C30" s="1">
        <f>'capital stock data'!N32</f>
        <v>21020.031313402673</v>
      </c>
      <c r="D30" s="1">
        <f>'hours data'!H31</f>
        <v>208.7375576</v>
      </c>
      <c r="E30" s="22">
        <f>'raw data'!X32</f>
        <v>160180</v>
      </c>
      <c r="G30">
        <f t="shared" si="0"/>
        <v>23.36612616580348</v>
      </c>
      <c r="I30">
        <f t="shared" si="2"/>
        <v>172.10671138846547</v>
      </c>
      <c r="J30">
        <f t="shared" si="3"/>
        <v>163.89886179529498</v>
      </c>
      <c r="K30">
        <f t="shared" si="4"/>
        <v>104.09398023600178</v>
      </c>
      <c r="L30">
        <f t="shared" si="5"/>
        <v>100.87795128725001</v>
      </c>
    </row>
    <row r="31" spans="1:12" ht="12.75">
      <c r="A31">
        <f t="shared" si="6"/>
        <v>1992</v>
      </c>
      <c r="B31" s="1">
        <f>'raw data'!C33</f>
        <v>8033.9</v>
      </c>
      <c r="C31" s="1">
        <f>'capital stock data'!N33</f>
        <v>21409.79232111046</v>
      </c>
      <c r="D31" s="1">
        <f>'hours data'!H32</f>
        <v>210.7261728</v>
      </c>
      <c r="E31" s="22">
        <f>'raw data'!X33</f>
        <v>161396</v>
      </c>
      <c r="G31">
        <f t="shared" si="0"/>
        <v>23.58256650443635</v>
      </c>
      <c r="I31">
        <f t="shared" si="2"/>
        <v>174.01572071738784</v>
      </c>
      <c r="J31">
        <f t="shared" si="3"/>
        <v>165.41705633455211</v>
      </c>
      <c r="K31">
        <f t="shared" si="4"/>
        <v>104.0826973229727</v>
      </c>
      <c r="L31">
        <f t="shared" si="5"/>
        <v>101.07172035107091</v>
      </c>
    </row>
    <row r="32" spans="1:12" ht="12.75">
      <c r="A32">
        <f t="shared" si="6"/>
        <v>1993</v>
      </c>
      <c r="B32" s="1">
        <f>'raw data'!C34</f>
        <v>8015.1</v>
      </c>
      <c r="C32" s="1">
        <f>'capital stock data'!N34</f>
        <v>21833.985021775683</v>
      </c>
      <c r="D32" s="1">
        <f>'hours data'!H33</f>
        <v>214.49395239999998</v>
      </c>
      <c r="E32" s="22">
        <f>'raw data'!X34</f>
        <v>163124</v>
      </c>
      <c r="G32">
        <f t="shared" si="0"/>
        <v>22.866657987052353</v>
      </c>
      <c r="I32">
        <f t="shared" si="2"/>
        <v>171.7694451591369</v>
      </c>
      <c r="J32">
        <f t="shared" si="3"/>
        <v>160.39540275294485</v>
      </c>
      <c r="K32">
        <f t="shared" si="4"/>
        <v>105.20899243499224</v>
      </c>
      <c r="L32">
        <f t="shared" si="5"/>
        <v>101.7890673092563</v>
      </c>
    </row>
    <row r="33" spans="1:12" ht="12.75">
      <c r="A33">
        <f t="shared" si="6"/>
        <v>1994</v>
      </c>
      <c r="B33" s="1">
        <f>'raw data'!C35</f>
        <v>8287.1</v>
      </c>
      <c r="C33" s="1">
        <f>'capital stock data'!N35</f>
        <v>22316.074209448867</v>
      </c>
      <c r="D33" s="1">
        <f>'hours data'!H34</f>
        <v>220.76964</v>
      </c>
      <c r="E33" s="22">
        <f>'raw data'!X35</f>
        <v>164849</v>
      </c>
      <c r="G33">
        <f t="shared" si="0"/>
        <v>23.100784490725427</v>
      </c>
      <c r="I33">
        <f t="shared" si="2"/>
        <v>175.74019035220036</v>
      </c>
      <c r="J33">
        <f t="shared" si="3"/>
        <v>162.0376547546604</v>
      </c>
      <c r="K33">
        <f t="shared" si="4"/>
        <v>104.61601325964108</v>
      </c>
      <c r="L33">
        <f t="shared" si="5"/>
        <v>103.67092603896566</v>
      </c>
    </row>
    <row r="34" spans="1:12" ht="12.75">
      <c r="A34">
        <f t="shared" si="6"/>
        <v>1995</v>
      </c>
      <c r="B34" s="1">
        <f>'raw data'!C36</f>
        <v>8523.4</v>
      </c>
      <c r="C34" s="1">
        <f>'capital stock data'!N36</f>
        <v>22927.085869651357</v>
      </c>
      <c r="D34" s="1">
        <f>'hours data'!H35</f>
        <v>222.77164</v>
      </c>
      <c r="E34" s="22">
        <f>'raw data'!X36</f>
        <v>166719</v>
      </c>
      <c r="G34">
        <f t="shared" si="0"/>
        <v>23.558700117955958</v>
      </c>
      <c r="I34">
        <f t="shared" si="2"/>
        <v>178.72388795084336</v>
      </c>
      <c r="J34">
        <f t="shared" si="3"/>
        <v>165.24964845737355</v>
      </c>
      <c r="K34">
        <f t="shared" si="4"/>
        <v>104.55945441282934</v>
      </c>
      <c r="L34">
        <f t="shared" si="5"/>
        <v>103.43767513579363</v>
      </c>
    </row>
    <row r="35" spans="1:12" ht="12.75">
      <c r="A35">
        <f t="shared" si="6"/>
        <v>1996</v>
      </c>
      <c r="B35" s="1">
        <f>'raw data'!C37</f>
        <v>8870.7</v>
      </c>
      <c r="C35" s="1">
        <f>'capital stock data'!N37</f>
        <v>23547.567656319126</v>
      </c>
      <c r="D35" s="1">
        <f>'hours data'!H36</f>
        <v>225.99638879999998</v>
      </c>
      <c r="E35" s="22">
        <f>'raw data'!X37</f>
        <v>168638</v>
      </c>
      <c r="G35">
        <f t="shared" si="0"/>
        <v>24.32605015135862</v>
      </c>
      <c r="I35">
        <f t="shared" si="2"/>
        <v>183.8896469609921</v>
      </c>
      <c r="J35">
        <f t="shared" si="3"/>
        <v>170.6321323223002</v>
      </c>
      <c r="K35">
        <f t="shared" si="4"/>
        <v>103.883472652162</v>
      </c>
      <c r="L35">
        <f t="shared" si="5"/>
        <v>103.74089777498176</v>
      </c>
    </row>
    <row r="36" spans="1:12" ht="12.75">
      <c r="A36">
        <f t="shared" si="6"/>
        <v>1997</v>
      </c>
      <c r="B36" s="1">
        <f>'raw data'!C38</f>
        <v>9093.7</v>
      </c>
      <c r="C36" s="1">
        <f>'capital stock data'!N38</f>
        <v>24237.355731684052</v>
      </c>
      <c r="D36" s="1">
        <f>'hours data'!H37</f>
        <v>232.427052</v>
      </c>
      <c r="E36" s="22">
        <f>'raw data'!X38</f>
        <v>170652</v>
      </c>
      <c r="G36">
        <f t="shared" si="0"/>
        <v>24.199609926469684</v>
      </c>
      <c r="I36">
        <f t="shared" si="2"/>
        <v>186.28765263038304</v>
      </c>
      <c r="J36">
        <f t="shared" si="3"/>
        <v>169.74523267974132</v>
      </c>
      <c r="K36">
        <f t="shared" si="4"/>
        <v>104.08957794699884</v>
      </c>
      <c r="L36">
        <f t="shared" si="5"/>
        <v>105.43364883511006</v>
      </c>
    </row>
    <row r="37" spans="1:12" ht="12.75">
      <c r="A37">
        <f t="shared" si="6"/>
        <v>1998</v>
      </c>
      <c r="B37" s="1">
        <f>'raw data'!C39</f>
        <v>9433.9</v>
      </c>
      <c r="C37" s="1">
        <f>'capital stock data'!N39</f>
        <v>25049.217132595877</v>
      </c>
      <c r="D37" s="1">
        <f>'hours data'!H38</f>
        <v>235.844622</v>
      </c>
      <c r="E37" s="22">
        <f>'raw data'!X39</f>
        <v>172945</v>
      </c>
      <c r="G37">
        <f t="shared" si="0"/>
        <v>24.787017394472123</v>
      </c>
      <c r="I37">
        <f t="shared" si="2"/>
        <v>190.69446502647307</v>
      </c>
      <c r="J37">
        <f t="shared" si="3"/>
        <v>173.8655312150011</v>
      </c>
      <c r="K37">
        <f t="shared" si="4"/>
        <v>103.89692252334974</v>
      </c>
      <c r="L37">
        <f t="shared" si="5"/>
        <v>105.56547644918788</v>
      </c>
    </row>
    <row r="38" spans="1:12" ht="12.75">
      <c r="A38">
        <f t="shared" si="6"/>
        <v>1999</v>
      </c>
      <c r="B38" s="1">
        <f>'raw data'!C40</f>
        <v>9854.3</v>
      </c>
      <c r="C38" s="1">
        <f>'capital stock data'!N40</f>
        <v>25956.78129080167</v>
      </c>
      <c r="D38" s="1">
        <f>'hours data'!H39</f>
        <v>238.0891968</v>
      </c>
      <c r="E38" s="22">
        <f>'raw data'!X40</f>
        <v>175445</v>
      </c>
      <c r="G38">
        <f t="shared" si="0"/>
        <v>25.74835322501032</v>
      </c>
      <c r="I38">
        <f t="shared" si="2"/>
        <v>196.35393712276095</v>
      </c>
      <c r="J38">
        <f t="shared" si="3"/>
        <v>180.60870495763191</v>
      </c>
      <c r="K38">
        <f t="shared" si="4"/>
        <v>103.48997825668951</v>
      </c>
      <c r="L38">
        <f t="shared" si="5"/>
        <v>105.05159230257985</v>
      </c>
    </row>
    <row r="39" spans="1:12" ht="12.75">
      <c r="A39">
        <f t="shared" si="6"/>
        <v>2000</v>
      </c>
      <c r="B39" s="1">
        <f>'raw data'!C41</f>
        <v>10283.5</v>
      </c>
      <c r="C39" s="1">
        <f>'capital stock data'!N41</f>
        <v>26970.868451883875</v>
      </c>
      <c r="D39" s="1">
        <f>'hours data'!H40</f>
        <v>244.15878759999998</v>
      </c>
      <c r="E39" s="22">
        <f>'raw data'!X41</f>
        <v>178018</v>
      </c>
      <c r="G39">
        <f t="shared" si="0"/>
        <v>26.25723102855796</v>
      </c>
      <c r="I39">
        <f t="shared" si="2"/>
        <v>201.94442341521795</v>
      </c>
      <c r="J39">
        <f t="shared" si="3"/>
        <v>184.1781666733874</v>
      </c>
      <c r="K39">
        <f t="shared" si="4"/>
        <v>103.27170128183272</v>
      </c>
      <c r="L39">
        <f t="shared" si="5"/>
        <v>106.17258410056584</v>
      </c>
    </row>
    <row r="40" spans="1:12" ht="12.75">
      <c r="A40">
        <f t="shared" si="6"/>
        <v>2001</v>
      </c>
      <c r="B40" s="1">
        <f>'raw data'!C42</f>
        <v>10779.8</v>
      </c>
      <c r="C40" s="1">
        <f>'capital stock data'!N42</f>
        <v>28057.24180683506</v>
      </c>
      <c r="D40" s="1">
        <f>'hours data'!H41</f>
        <v>242.097544</v>
      </c>
      <c r="E40" s="22">
        <f>'raw data'!X42</f>
        <v>180606</v>
      </c>
      <c r="G40">
        <f t="shared" si="0"/>
        <v>27.862979039333414</v>
      </c>
      <c r="I40">
        <f t="shared" si="2"/>
        <v>208.6571923058158</v>
      </c>
      <c r="J40">
        <f t="shared" si="3"/>
        <v>195.44149160062</v>
      </c>
      <c r="K40">
        <f t="shared" si="4"/>
        <v>102.8855623656215</v>
      </c>
      <c r="L40">
        <f t="shared" si="5"/>
        <v>103.76769145178713</v>
      </c>
    </row>
    <row r="41" spans="1:12" ht="12.75">
      <c r="A41">
        <f t="shared" si="6"/>
        <v>2002</v>
      </c>
      <c r="B41" s="1">
        <f>'raw data'!C43</f>
        <v>11226</v>
      </c>
      <c r="C41" s="1">
        <f>'capital stock data'!N43</f>
        <v>28938.999472929198</v>
      </c>
      <c r="D41" s="1">
        <f>'hours data'!H42</f>
        <v>240.595758</v>
      </c>
      <c r="E41" s="22">
        <f>'raw data'!X43</f>
        <v>182949</v>
      </c>
      <c r="G41">
        <f t="shared" si="0"/>
        <v>29.335314103833817</v>
      </c>
      <c r="I41">
        <f t="shared" si="2"/>
        <v>214.51112863045748</v>
      </c>
      <c r="J41">
        <f t="shared" si="3"/>
        <v>205.7690075756935</v>
      </c>
      <c r="K41">
        <f t="shared" si="4"/>
        <v>102.40189499662348</v>
      </c>
      <c r="L41">
        <f t="shared" si="5"/>
        <v>101.8033035816301</v>
      </c>
    </row>
    <row r="42" spans="1:12" ht="12.75">
      <c r="A42">
        <f t="shared" si="6"/>
        <v>2003</v>
      </c>
      <c r="B42" s="1">
        <f>'raw data'!C44</f>
        <v>11347.2</v>
      </c>
      <c r="C42" s="1">
        <f>'capital stock data'!N44</f>
        <v>29751.87949181763</v>
      </c>
      <c r="D42" s="1">
        <f>'hours data'!H43</f>
        <v>241.36856640000002</v>
      </c>
      <c r="E42" s="22">
        <f>'raw data'!X44</f>
        <v>185353</v>
      </c>
      <c r="G42">
        <f t="shared" si="0"/>
        <v>29.31238786390761</v>
      </c>
      <c r="I42">
        <f t="shared" si="2"/>
        <v>214.0148553428273</v>
      </c>
      <c r="J42">
        <f t="shared" si="3"/>
        <v>205.60819424264514</v>
      </c>
      <c r="K42">
        <f t="shared" si="4"/>
        <v>103.25675303146645</v>
      </c>
      <c r="L42">
        <f t="shared" si="5"/>
        <v>100.80568770200591</v>
      </c>
    </row>
    <row r="43" spans="1:12" ht="12.75">
      <c r="A43">
        <f t="shared" si="6"/>
        <v>2004</v>
      </c>
      <c r="B43" s="1">
        <f>'raw data'!C45</f>
        <v>11553</v>
      </c>
      <c r="C43" s="1">
        <f>'capital stock data'!N45</f>
        <v>30582.32635503092</v>
      </c>
      <c r="D43" s="1">
        <f>'hours data'!H44</f>
        <v>244.0252048</v>
      </c>
      <c r="E43" s="22">
        <f>'raw data'!X45</f>
        <v>187699</v>
      </c>
      <c r="G43">
        <f t="shared" si="0"/>
        <v>29.38119558531671</v>
      </c>
      <c r="I43">
        <f t="shared" si="2"/>
        <v>215.17293535045337</v>
      </c>
      <c r="J43">
        <f t="shared" si="3"/>
        <v>206.0908376702144</v>
      </c>
      <c r="K43">
        <f t="shared" si="4"/>
        <v>103.74144370684108</v>
      </c>
      <c r="L43">
        <f t="shared" si="5"/>
        <v>100.6414006899328</v>
      </c>
    </row>
    <row r="44" spans="1:12" ht="12.75">
      <c r="A44">
        <f t="shared" si="6"/>
        <v>2005</v>
      </c>
      <c r="B44" s="1">
        <f>'raw data'!C46</f>
        <v>11840.7</v>
      </c>
      <c r="C44" s="1">
        <f>'capital stock data'!N46</f>
        <v>31576.952261372197</v>
      </c>
      <c r="D44" s="1">
        <f>'hours data'!H45</f>
        <v>249.104648</v>
      </c>
      <c r="E44" s="22">
        <f>'raw data'!X46</f>
        <v>189852</v>
      </c>
      <c r="G44">
        <f t="shared" si="0"/>
        <v>29.39194447547128</v>
      </c>
      <c r="I44">
        <f t="shared" si="2"/>
        <v>218.03038979008264</v>
      </c>
      <c r="J44">
        <f t="shared" si="3"/>
        <v>206.1662344582569</v>
      </c>
      <c r="K44">
        <f t="shared" si="4"/>
        <v>104.11873729957067</v>
      </c>
      <c r="L44">
        <f t="shared" si="5"/>
        <v>101.57120385033191</v>
      </c>
    </row>
    <row r="45" spans="1:12" ht="12.75">
      <c r="A45">
        <f t="shared" si="6"/>
        <v>2006</v>
      </c>
      <c r="B45" s="1">
        <f>'raw data'!C47</f>
        <v>12263.8</v>
      </c>
      <c r="C45" s="1">
        <f>'capital stock data'!N47</f>
        <v>32670.642846766685</v>
      </c>
      <c r="D45" s="1">
        <f>'hours data'!H46</f>
        <v>254.59591559999998</v>
      </c>
      <c r="E45" s="22">
        <f>'raw data'!X47</f>
        <v>191976</v>
      </c>
      <c r="G45">
        <f t="shared" si="0"/>
        <v>29.801075388056276</v>
      </c>
      <c r="I45">
        <f t="shared" si="2"/>
        <v>223.3227416253595</v>
      </c>
      <c r="J45">
        <f t="shared" si="3"/>
        <v>209.03603368908054</v>
      </c>
      <c r="K45">
        <f t="shared" si="4"/>
        <v>104.06468055744429</v>
      </c>
      <c r="L45">
        <f t="shared" si="5"/>
        <v>102.66169703697312</v>
      </c>
    </row>
    <row r="46" spans="1:12" ht="12.75">
      <c r="A46">
        <f t="shared" si="6"/>
        <v>2007</v>
      </c>
      <c r="B46" s="1">
        <f>'raw data'!C48</f>
        <v>12638.4</v>
      </c>
      <c r="C46" s="1">
        <f>'capital stock data'!N48</f>
        <v>33814.466532656115</v>
      </c>
      <c r="D46" s="1">
        <f>'hours data'!H47</f>
        <v>257.4516516</v>
      </c>
      <c r="E46" s="22">
        <f>'raw data'!X48</f>
        <v>194142</v>
      </c>
      <c r="G46">
        <f t="shared" si="0"/>
        <v>30.306407207269633</v>
      </c>
      <c r="I46">
        <f t="shared" si="2"/>
        <v>227.57650693083718</v>
      </c>
      <c r="J46">
        <f t="shared" si="3"/>
        <v>212.58062252722638</v>
      </c>
      <c r="K46">
        <f t="shared" si="4"/>
        <v>104.28542713504456</v>
      </c>
      <c r="L46">
        <f t="shared" si="5"/>
        <v>102.6550049713145</v>
      </c>
    </row>
    <row r="47" spans="1:12" ht="12.75">
      <c r="A47">
        <f t="shared" si="6"/>
        <v>2008</v>
      </c>
      <c r="B47" s="1">
        <f>'raw data'!C49</f>
        <v>12976.2</v>
      </c>
      <c r="C47" s="1">
        <f>'capital stock data'!N49</f>
        <v>34828.35103255382</v>
      </c>
      <c r="D47" s="1">
        <f>'hours data'!H48</f>
        <v>253.9764864</v>
      </c>
      <c r="E47" s="22">
        <f>'raw data'!X49</f>
        <v>196443</v>
      </c>
      <c r="G47">
        <f t="shared" si="0"/>
        <v>31.493305118084628</v>
      </c>
      <c r="I47">
        <f t="shared" si="2"/>
        <v>230.9222618595374</v>
      </c>
      <c r="J47">
        <f t="shared" si="3"/>
        <v>220.90597416101537</v>
      </c>
      <c r="K47">
        <f t="shared" si="4"/>
        <v>104.44735426367706</v>
      </c>
      <c r="L47">
        <f t="shared" si="5"/>
        <v>100.08313442883723</v>
      </c>
    </row>
    <row r="48" spans="1:12" ht="12.75">
      <c r="A48">
        <f t="shared" si="6"/>
        <v>2009</v>
      </c>
      <c r="B48" s="1">
        <f>'raw data'!C50</f>
        <v>13228.9</v>
      </c>
      <c r="C48" s="1">
        <f>'capital stock data'!N50</f>
        <v>35592.60307190772</v>
      </c>
      <c r="D48" s="1">
        <f>'hours data'!H49</f>
        <v>240.7562924</v>
      </c>
      <c r="E48" s="22">
        <f>'raw data'!X50</f>
        <v>198573</v>
      </c>
      <c r="G48">
        <f t="shared" si="0"/>
        <v>33.829487664636346</v>
      </c>
      <c r="I48">
        <f t="shared" si="2"/>
        <v>232.8940356026632</v>
      </c>
      <c r="J48">
        <f t="shared" si="3"/>
        <v>237.2928436664208</v>
      </c>
      <c r="K48">
        <f t="shared" si="4"/>
        <v>104.5712575067268</v>
      </c>
      <c r="L48">
        <f t="shared" si="5"/>
        <v>93.85586032173558</v>
      </c>
    </row>
    <row r="49" spans="1:12" ht="12.75">
      <c r="A49">
        <f t="shared" si="6"/>
        <v>2010</v>
      </c>
      <c r="B49" s="1">
        <f>'raw data'!C51</f>
        <v>13228.8</v>
      </c>
      <c r="C49" s="1">
        <f>'capital stock data'!N51</f>
        <v>35843.826573921375</v>
      </c>
      <c r="D49" s="1">
        <f>'hours data'!H50</f>
        <v>241.52635519999998</v>
      </c>
      <c r="E49" s="22">
        <f>'raw data'!X51</f>
        <v>200220</v>
      </c>
      <c r="G49">
        <f t="shared" si="0"/>
        <v>33.605214016967665</v>
      </c>
      <c r="I49">
        <f t="shared" si="2"/>
        <v>230.97651455941102</v>
      </c>
      <c r="J49">
        <f t="shared" si="3"/>
        <v>235.71970332973237</v>
      </c>
      <c r="K49">
        <f t="shared" si="4"/>
        <v>104.93271787834426</v>
      </c>
      <c r="L49">
        <f t="shared" si="5"/>
        <v>93.38153659514667</v>
      </c>
    </row>
    <row r="50" spans="2:5" ht="12.75">
      <c r="B50" s="1"/>
      <c r="C50" s="1"/>
      <c r="D50" s="1"/>
      <c r="E50" s="9"/>
    </row>
    <row r="51" spans="2:5" ht="12.75">
      <c r="B51" s="1"/>
      <c r="C51" s="1"/>
      <c r="D51" s="1"/>
      <c r="E51" s="9"/>
    </row>
    <row r="52" spans="2:5" ht="12.75">
      <c r="B52" s="1"/>
      <c r="C52" s="1"/>
      <c r="D52" s="1"/>
      <c r="E52" s="9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3">
      <selection activeCell="J52" sqref="J52"/>
    </sheetView>
  </sheetViews>
  <sheetFormatPr defaultColWidth="9.140625" defaultRowHeight="12.75"/>
  <cols>
    <col min="5" max="5" width="9.140625" style="16" customWidth="1"/>
  </cols>
  <sheetData>
    <row r="1" spans="2:10" ht="12.75">
      <c r="B1" t="s">
        <v>22</v>
      </c>
      <c r="C1" t="s">
        <v>53</v>
      </c>
      <c r="E1" s="16" t="s">
        <v>63</v>
      </c>
      <c r="G1" t="s">
        <v>48</v>
      </c>
      <c r="H1" t="s">
        <v>37</v>
      </c>
      <c r="J1" t="s">
        <v>54</v>
      </c>
    </row>
    <row r="2" spans="1:10" ht="12.75">
      <c r="A2">
        <v>1962</v>
      </c>
      <c r="B2">
        <f>'raw data'!T5</f>
        <v>1.4</v>
      </c>
      <c r="C2" s="24">
        <f>'raw data'!V5</f>
        <v>4.33</v>
      </c>
      <c r="E2" s="16">
        <f>((1+C2/100)/(1+B2/100)-1)*100</f>
        <v>2.889546351084804</v>
      </c>
      <c r="G2">
        <f>'capital stock data'!F3</f>
        <v>3072.4</v>
      </c>
      <c r="H2">
        <f>'capital stock data'!N3</f>
        <v>6906.1477592568945</v>
      </c>
      <c r="J2">
        <f>(alpha!$I$1*G2/H2-'capital stock data'!$Q$7)*100</f>
        <v>9.97415368789647</v>
      </c>
    </row>
    <row r="3" spans="1:10" ht="12.75">
      <c r="A3">
        <f>A2+1</f>
        <v>1963</v>
      </c>
      <c r="B3" s="1">
        <f>'raw data'!T6</f>
        <v>1.1</v>
      </c>
      <c r="C3" s="24">
        <f>'raw data'!V6</f>
        <v>4.26</v>
      </c>
      <c r="E3" s="16">
        <f aca="true" t="shared" si="0" ref="E3:E50">((1+C3/100)/(1+B3/100)-1)*100</f>
        <v>3.1256181998021937</v>
      </c>
      <c r="G3">
        <f>'capital stock data'!F4</f>
        <v>3206.7</v>
      </c>
      <c r="H3">
        <f>'capital stock data'!N4</f>
        <v>7220.793180019136</v>
      </c>
      <c r="J3">
        <f>(alpha!$I$1*G3/H3-'capital stock data'!$Q$7)*100</f>
        <v>9.94828645149253</v>
      </c>
    </row>
    <row r="4" spans="1:10" ht="12.75">
      <c r="A4">
        <f aca="true" t="shared" si="1" ref="A4:A50">A3+1</f>
        <v>1964</v>
      </c>
      <c r="B4" s="1">
        <f>'raw data'!T7</f>
        <v>1.5</v>
      </c>
      <c r="C4" s="24">
        <f>'raw data'!V7</f>
        <v>4.4</v>
      </c>
      <c r="E4" s="16">
        <f t="shared" si="0"/>
        <v>2.857142857142869</v>
      </c>
      <c r="G4">
        <f>'capital stock data'!F5</f>
        <v>3392.3</v>
      </c>
      <c r="H4">
        <f>'capital stock data'!N5</f>
        <v>7545.753372794912</v>
      </c>
      <c r="J4">
        <f>(alpha!$I$1*G4/H4-'capital stock data'!$Q$7)*100</f>
        <v>10.128243960597654</v>
      </c>
    </row>
    <row r="5" spans="1:10" ht="12.75">
      <c r="A5">
        <f t="shared" si="1"/>
        <v>1965</v>
      </c>
      <c r="B5" s="1">
        <f>'raw data'!T8</f>
        <v>1.8</v>
      </c>
      <c r="C5" s="24">
        <f>'raw data'!V8</f>
        <v>4.49</v>
      </c>
      <c r="E5" s="16">
        <f t="shared" si="0"/>
        <v>2.642436149312366</v>
      </c>
      <c r="G5">
        <f>'capital stock data'!F6</f>
        <v>3610.1</v>
      </c>
      <c r="H5">
        <f>'capital stock data'!N6</f>
        <v>7893.112456511913</v>
      </c>
      <c r="J5">
        <f>(alpha!$I$1*G5/H5-'capital stock data'!$Q$7)*100</f>
        <v>10.385085810743067</v>
      </c>
    </row>
    <row r="6" spans="1:10" ht="12.75">
      <c r="A6">
        <f t="shared" si="1"/>
        <v>1966</v>
      </c>
      <c r="B6" s="1">
        <f>'raw data'!T9</f>
        <v>2.8</v>
      </c>
      <c r="C6" s="24">
        <f>'raw data'!V9</f>
        <v>5.13</v>
      </c>
      <c r="E6" s="16">
        <f t="shared" si="0"/>
        <v>2.2665369649805367</v>
      </c>
      <c r="G6">
        <f>'capital stock data'!F7</f>
        <v>3845.3</v>
      </c>
      <c r="H6">
        <f>'capital stock data'!N7</f>
        <v>8297.61015405447</v>
      </c>
      <c r="J6">
        <f>(alpha!$I$1*G6/H6-'capital stock data'!$Q$7)*100</f>
        <v>10.584037281820521</v>
      </c>
    </row>
    <row r="7" spans="1:10" ht="12.75">
      <c r="A7">
        <f t="shared" si="1"/>
        <v>1967</v>
      </c>
      <c r="B7" s="1">
        <f>'raw data'!T10</f>
        <v>3.1</v>
      </c>
      <c r="C7" s="24">
        <f>'raw data'!V10</f>
        <v>5.51</v>
      </c>
      <c r="E7" s="16">
        <f t="shared" si="0"/>
        <v>2.33753637245393</v>
      </c>
      <c r="G7">
        <f>'capital stock data'!F8</f>
        <v>3942.5</v>
      </c>
      <c r="H7">
        <f>'capital stock data'!N8</f>
        <v>8746.40117328623</v>
      </c>
      <c r="J7">
        <f>(alpha!$I$1*G7/H7-'capital stock data'!$Q$7)*100</f>
        <v>10.167470825102216</v>
      </c>
    </row>
    <row r="8" spans="1:10" ht="12.75">
      <c r="A8">
        <f t="shared" si="1"/>
        <v>1968</v>
      </c>
      <c r="B8" s="1">
        <f>'raw data'!T11</f>
        <v>4.2</v>
      </c>
      <c r="C8" s="24">
        <f>'raw data'!V11</f>
        <v>6.18</v>
      </c>
      <c r="E8" s="16">
        <f t="shared" si="0"/>
        <v>1.900191938579665</v>
      </c>
      <c r="G8">
        <f>'capital stock data'!F9</f>
        <v>4133.4</v>
      </c>
      <c r="H8">
        <f>'capital stock data'!N9</f>
        <v>9151.310225148747</v>
      </c>
      <c r="J8">
        <f>(alpha!$I$1*G8/H8-'capital stock data'!$Q$7)*100</f>
        <v>10.197604056967313</v>
      </c>
    </row>
    <row r="9" spans="1:10" ht="12.75">
      <c r="A9">
        <f t="shared" si="1"/>
        <v>1969</v>
      </c>
      <c r="B9" s="1">
        <f>'raw data'!T12</f>
        <v>4.9</v>
      </c>
      <c r="C9" s="24">
        <f>'raw data'!V12</f>
        <v>7.03</v>
      </c>
      <c r="E9" s="16">
        <f t="shared" si="0"/>
        <v>2.030505243088676</v>
      </c>
      <c r="G9">
        <f>'capital stock data'!F10</f>
        <v>4261.8</v>
      </c>
      <c r="H9">
        <f>'capital stock data'!N10</f>
        <v>9564.212581460533</v>
      </c>
      <c r="J9">
        <f>(alpha!$I$1*G9/H9-'capital stock data'!$Q$7)*100</f>
        <v>9.99782215023432</v>
      </c>
    </row>
    <row r="10" spans="1:10" ht="12.75">
      <c r="A10">
        <f t="shared" si="1"/>
        <v>1970</v>
      </c>
      <c r="B10" s="1">
        <f>'raw data'!T13</f>
        <v>5.3</v>
      </c>
      <c r="C10" s="24">
        <f>'raw data'!V13</f>
        <v>8.04</v>
      </c>
      <c r="E10" s="16">
        <f t="shared" si="0"/>
        <v>2.602089268755936</v>
      </c>
      <c r="G10">
        <f>'capital stock data'!F11</f>
        <v>4269.9</v>
      </c>
      <c r="H10">
        <f>'capital stock data'!N11</f>
        <v>9983.324216671042</v>
      </c>
      <c r="J10">
        <f>(alpha!$I$1*G10/H10-'capital stock data'!$Q$7)*100</f>
        <v>9.409257578903818</v>
      </c>
    </row>
    <row r="11" spans="1:10" ht="12.75">
      <c r="A11">
        <f t="shared" si="1"/>
        <v>1971</v>
      </c>
      <c r="B11" s="1">
        <f>'raw data'!T14</f>
        <v>5</v>
      </c>
      <c r="C11" s="24">
        <f>'raw data'!V14</f>
        <v>7.39</v>
      </c>
      <c r="E11" s="16">
        <f t="shared" si="0"/>
        <v>2.276190476190476</v>
      </c>
      <c r="G11">
        <f>'capital stock data'!F12</f>
        <v>4413.3</v>
      </c>
      <c r="H11">
        <f>'capital stock data'!N12</f>
        <v>10324.787535298925</v>
      </c>
      <c r="J11">
        <f>(alpha!$I$1*G11/H11-'capital stock data'!$Q$7)*100</f>
        <v>9.400832163015222</v>
      </c>
    </row>
    <row r="12" spans="1:10" ht="12.75">
      <c r="A12">
        <f t="shared" si="1"/>
        <v>1972</v>
      </c>
      <c r="B12" s="1">
        <f>'raw data'!T15</f>
        <v>4.3</v>
      </c>
      <c r="C12" s="24">
        <f>'raw data'!V15</f>
        <v>7.21</v>
      </c>
      <c r="E12" s="16">
        <f t="shared" si="0"/>
        <v>2.7900287631831278</v>
      </c>
      <c r="G12">
        <f>'capital stock data'!F13</f>
        <v>4647.7</v>
      </c>
      <c r="H12">
        <f>'capital stock data'!N13</f>
        <v>10705.573016654329</v>
      </c>
      <c r="J12">
        <f>(alpha!$I$1*G12/H12-'capital stock data'!$Q$7)*100</f>
        <v>9.620903889173738</v>
      </c>
    </row>
    <row r="13" spans="1:10" ht="12.75">
      <c r="A13">
        <f t="shared" si="1"/>
        <v>1973</v>
      </c>
      <c r="B13" s="1">
        <f>'raw data'!T16</f>
        <v>5.5</v>
      </c>
      <c r="C13" s="24">
        <f>'raw data'!V16</f>
        <v>7.44</v>
      </c>
      <c r="E13" s="16">
        <f t="shared" si="0"/>
        <v>1.8388625592417052</v>
      </c>
      <c r="G13">
        <f>'capital stock data'!F14</f>
        <v>4917</v>
      </c>
      <c r="H13">
        <f>'capital stock data'!N14</f>
        <v>11146.333391852406</v>
      </c>
      <c r="J13">
        <f>(alpha!$I$1*G13/H13-'capital stock data'!$Q$7)*100</f>
        <v>9.850905727216572</v>
      </c>
    </row>
    <row r="14" spans="1:10" ht="12.75">
      <c r="A14">
        <f t="shared" si="1"/>
        <v>1974</v>
      </c>
      <c r="B14" s="1">
        <f>'raw data'!T17</f>
        <v>9.1</v>
      </c>
      <c r="C14" s="24">
        <f>'raw data'!V17</f>
        <v>8.57</v>
      </c>
      <c r="E14" s="16">
        <f t="shared" si="0"/>
        <v>-0.4857928505957676</v>
      </c>
      <c r="G14">
        <f>'capital stock data'!F15</f>
        <v>4889.9</v>
      </c>
      <c r="H14">
        <f>'capital stock data'!N15</f>
        <v>11663.375959518828</v>
      </c>
      <c r="J14">
        <f>(alpha!$I$1*G14/H14-'capital stock data'!$Q$7)*100</f>
        <v>9.131321571189325</v>
      </c>
    </row>
    <row r="15" spans="1:10" ht="12.75">
      <c r="A15">
        <f t="shared" si="1"/>
        <v>1975</v>
      </c>
      <c r="B15" s="1">
        <f>'raw data'!T18</f>
        <v>9.5</v>
      </c>
      <c r="C15" s="24">
        <f>'raw data'!V18</f>
        <v>8.83</v>
      </c>
      <c r="E15" s="16">
        <f t="shared" si="0"/>
        <v>-0.6118721461187193</v>
      </c>
      <c r="G15">
        <f>'capital stock data'!F16</f>
        <v>4879.5</v>
      </c>
      <c r="H15">
        <f>'capital stock data'!N16</f>
        <v>12117.043391041378</v>
      </c>
      <c r="J15">
        <f>(alpha!$I$1*G15/H15-'capital stock data'!$Q$7)*100</f>
        <v>8.586831900041103</v>
      </c>
    </row>
    <row r="16" spans="1:10" ht="12.75">
      <c r="A16">
        <f t="shared" si="1"/>
        <v>1976</v>
      </c>
      <c r="B16" s="1">
        <f>'raw data'!T19</f>
        <v>5.7</v>
      </c>
      <c r="C16" s="24">
        <f>'raw data'!V19</f>
        <v>8.43</v>
      </c>
      <c r="E16" s="16">
        <f t="shared" si="0"/>
        <v>2.5827814569536534</v>
      </c>
      <c r="G16">
        <f>'capital stock data'!F17</f>
        <v>5141.3</v>
      </c>
      <c r="H16">
        <f>'capital stock data'!N17</f>
        <v>12426.56964679947</v>
      </c>
      <c r="J16">
        <f>(alpha!$I$1*G16/H16-'capital stock data'!$Q$7)*100</f>
        <v>8.9498363463357</v>
      </c>
    </row>
    <row r="17" spans="1:10" ht="12.75">
      <c r="A17">
        <f t="shared" si="1"/>
        <v>1977</v>
      </c>
      <c r="B17" s="1">
        <f>'raw data'!T20</f>
        <v>6.4</v>
      </c>
      <c r="C17" s="24">
        <f>'raw data'!V20</f>
        <v>8.02</v>
      </c>
      <c r="E17" s="16">
        <f t="shared" si="0"/>
        <v>1.5225563909774475</v>
      </c>
      <c r="G17">
        <f>'capital stock data'!F18</f>
        <v>5377.7</v>
      </c>
      <c r="H17">
        <f>'capital stock data'!N18</f>
        <v>12857.685254301015</v>
      </c>
      <c r="J17">
        <f>(alpha!$I$1*G17/H17-'capital stock data'!$Q$7)*100</f>
        <v>9.098280165120649</v>
      </c>
    </row>
    <row r="18" spans="1:10" ht="12.75">
      <c r="A18">
        <f t="shared" si="1"/>
        <v>1978</v>
      </c>
      <c r="B18" s="1">
        <f>'raw data'!T21</f>
        <v>7</v>
      </c>
      <c r="C18" s="24">
        <f>'raw data'!V21</f>
        <v>8.73</v>
      </c>
      <c r="E18" s="16">
        <f t="shared" si="0"/>
        <v>1.6168224299065281</v>
      </c>
      <c r="G18">
        <f>'capital stock data'!F19</f>
        <v>5677.6</v>
      </c>
      <c r="H18">
        <f>'capital stock data'!N19</f>
        <v>13394.982052602176</v>
      </c>
      <c r="J18">
        <f>(alpha!$I$1*G18/H18-'capital stock data'!$Q$7)*100</f>
        <v>9.282864169873397</v>
      </c>
    </row>
    <row r="19" spans="1:10" ht="12.75">
      <c r="A19">
        <f t="shared" si="1"/>
        <v>1979</v>
      </c>
      <c r="B19" s="1">
        <f>'raw data'!T22</f>
        <v>8.3</v>
      </c>
      <c r="C19" s="24">
        <f>'raw data'!V22</f>
        <v>9.63</v>
      </c>
      <c r="E19" s="16">
        <f t="shared" si="0"/>
        <v>1.2280701754386003</v>
      </c>
      <c r="G19">
        <f>'capital stock data'!F20</f>
        <v>5855</v>
      </c>
      <c r="H19">
        <f>'capital stock data'!N20</f>
        <v>14045.830217616814</v>
      </c>
      <c r="J19">
        <f>(alpha!$I$1*G19/H19-'capital stock data'!$Q$7)*100</f>
        <v>9.052293916377577</v>
      </c>
    </row>
    <row r="20" spans="1:10" ht="12.75">
      <c r="A20">
        <f t="shared" si="1"/>
        <v>1980</v>
      </c>
      <c r="B20" s="1">
        <f>'raw data'!T23</f>
        <v>9.1</v>
      </c>
      <c r="C20" s="24">
        <f>'raw data'!V23</f>
        <v>11.94</v>
      </c>
      <c r="E20" s="16">
        <f t="shared" si="0"/>
        <v>2.6031164069660884</v>
      </c>
      <c r="G20">
        <f>'capital stock data'!F21</f>
        <v>5839</v>
      </c>
      <c r="H20">
        <f>'capital stock data'!N21</f>
        <v>14720.223592651118</v>
      </c>
      <c r="J20">
        <f>(alpha!$I$1*G20/H20-'capital stock data'!$Q$7)*100</f>
        <v>8.388442032572346</v>
      </c>
    </row>
    <row r="21" spans="1:10" ht="12.75">
      <c r="A21">
        <f t="shared" si="1"/>
        <v>1981</v>
      </c>
      <c r="B21" s="1">
        <f>'raw data'!T24</f>
        <v>9.4</v>
      </c>
      <c r="C21" s="24">
        <f>'raw data'!V24</f>
        <v>14.17</v>
      </c>
      <c r="E21" s="16">
        <f t="shared" si="0"/>
        <v>4.36014625228518</v>
      </c>
      <c r="G21">
        <f>'capital stock data'!F22</f>
        <v>5987.2</v>
      </c>
      <c r="H21">
        <f>'capital stock data'!N22</f>
        <v>15248.454967552063</v>
      </c>
      <c r="J21">
        <f>(alpha!$I$1*G21/H21-'capital stock data'!$Q$7)*100</f>
        <v>8.25615817411866</v>
      </c>
    </row>
    <row r="22" spans="1:10" ht="12.75">
      <c r="A22">
        <f t="shared" si="1"/>
        <v>1982</v>
      </c>
      <c r="B22" s="1">
        <f>'raw data'!T25</f>
        <v>6.1</v>
      </c>
      <c r="C22" s="24">
        <f>'raw data'!V25</f>
        <v>13.79</v>
      </c>
      <c r="E22" s="16">
        <f t="shared" si="0"/>
        <v>7.247879359095188</v>
      </c>
      <c r="G22">
        <f>'capital stock data'!F23</f>
        <v>5870.9</v>
      </c>
      <c r="H22">
        <f>'capital stock data'!N23</f>
        <v>15838.784855758084</v>
      </c>
      <c r="J22">
        <f>(alpha!$I$1*G22/H22-'capital stock data'!$Q$7)*100</f>
        <v>7.533353274023943</v>
      </c>
    </row>
    <row r="23" spans="1:10" ht="12.75">
      <c r="A23">
        <f t="shared" si="1"/>
        <v>1983</v>
      </c>
      <c r="B23" s="1">
        <f>'raw data'!T26</f>
        <v>4</v>
      </c>
      <c r="C23" s="24">
        <f>'raw data'!V26</f>
        <v>12.04</v>
      </c>
      <c r="E23" s="16">
        <f t="shared" si="0"/>
        <v>7.73076923076923</v>
      </c>
      <c r="G23">
        <f>'capital stock data'!F24</f>
        <v>6136.2</v>
      </c>
      <c r="H23">
        <f>'capital stock data'!N24</f>
        <v>16237.297081472008</v>
      </c>
      <c r="J23">
        <f>(alpha!$I$1*G23/H23-'capital stock data'!$Q$7)*100</f>
        <v>7.77152547891781</v>
      </c>
    </row>
    <row r="24" spans="1:10" ht="12.75">
      <c r="A24">
        <f t="shared" si="1"/>
        <v>1984</v>
      </c>
      <c r="B24" s="1">
        <f>'raw data'!T27</f>
        <v>3.8</v>
      </c>
      <c r="C24" s="24">
        <f>'raw data'!V27</f>
        <v>12.71</v>
      </c>
      <c r="E24" s="16">
        <f t="shared" si="0"/>
        <v>8.583815028901732</v>
      </c>
      <c r="G24">
        <f>'capital stock data'!F25</f>
        <v>6577.1</v>
      </c>
      <c r="H24">
        <f>'capital stock data'!N25</f>
        <v>16673.870081919147</v>
      </c>
      <c r="J24">
        <f>(alpha!$I$1*G24/H24-'capital stock data'!$Q$7)*100</f>
        <v>8.315768310076233</v>
      </c>
    </row>
    <row r="25" spans="1:10" ht="12.75">
      <c r="A25">
        <f t="shared" si="1"/>
        <v>1985</v>
      </c>
      <c r="B25" s="1">
        <f>'raw data'!T28</f>
        <v>3</v>
      </c>
      <c r="C25" s="24">
        <f>'raw data'!V28</f>
        <v>11.37</v>
      </c>
      <c r="E25" s="16">
        <f t="shared" si="0"/>
        <v>8.126213592233</v>
      </c>
      <c r="G25">
        <f>'capital stock data'!F26</f>
        <v>6849.3</v>
      </c>
      <c r="H25">
        <f>'capital stock data'!N26</f>
        <v>17361.142246644984</v>
      </c>
      <c r="J25">
        <f>(alpha!$I$1*G25/H25-'capital stock data'!$Q$7)*100</f>
        <v>8.31785539275618</v>
      </c>
    </row>
    <row r="26" spans="1:10" ht="12.75">
      <c r="A26">
        <f t="shared" si="1"/>
        <v>1986</v>
      </c>
      <c r="B26" s="1">
        <f>'raw data'!T29</f>
        <v>2.2</v>
      </c>
      <c r="C26" s="24">
        <f>'raw data'!V29</f>
        <v>9.02</v>
      </c>
      <c r="E26" s="16">
        <f t="shared" si="0"/>
        <v>6.67318982387477</v>
      </c>
      <c r="G26">
        <f>'capital stock data'!F27</f>
        <v>7086.5</v>
      </c>
      <c r="H26">
        <f>'capital stock data'!N27</f>
        <v>18006.036951239937</v>
      </c>
      <c r="J26">
        <f>(alpha!$I$1*G26/H26-'capital stock data'!$Q$7)*100</f>
        <v>8.286396144246908</v>
      </c>
    </row>
    <row r="27" spans="1:10" ht="12.75">
      <c r="A27">
        <f t="shared" si="1"/>
        <v>1987</v>
      </c>
      <c r="B27" s="1">
        <f>'raw data'!T30</f>
        <v>2.9</v>
      </c>
      <c r="C27" s="24">
        <f>'raw data'!V30</f>
        <v>9.38</v>
      </c>
      <c r="E27" s="16">
        <f t="shared" si="0"/>
        <v>6.297376093294482</v>
      </c>
      <c r="G27">
        <f>'capital stock data'!F28</f>
        <v>7313.3</v>
      </c>
      <c r="H27">
        <f>'capital stock data'!N28</f>
        <v>18628.678248528635</v>
      </c>
      <c r="J27">
        <f>(alpha!$I$1*G27/H27-'capital stock data'!$Q$7)*100</f>
        <v>8.254178667205197</v>
      </c>
    </row>
    <row r="28" spans="1:10" ht="12.75">
      <c r="A28">
        <f t="shared" si="1"/>
        <v>1988</v>
      </c>
      <c r="B28" s="1">
        <f>'raw data'!T31</f>
        <v>3.4</v>
      </c>
      <c r="C28" s="24">
        <f>'raw data'!V31</f>
        <v>9.71</v>
      </c>
      <c r="E28" s="16">
        <f t="shared" si="0"/>
        <v>6.102514506769818</v>
      </c>
      <c r="G28">
        <f>'capital stock data'!F29</f>
        <v>7613.9</v>
      </c>
      <c r="H28">
        <f>'capital stock data'!N29</f>
        <v>19257.700237908197</v>
      </c>
      <c r="J28">
        <f>(alpha!$I$1*G28/H28-'capital stock data'!$Q$7)*100</f>
        <v>8.345816034146178</v>
      </c>
    </row>
    <row r="29" spans="1:10" ht="12.75">
      <c r="A29">
        <f t="shared" si="1"/>
        <v>1989</v>
      </c>
      <c r="B29" s="1">
        <f>'raw data'!T32</f>
        <v>3.8</v>
      </c>
      <c r="C29" s="24">
        <f>'raw data'!V32</f>
        <v>9.26</v>
      </c>
      <c r="E29" s="16">
        <f t="shared" si="0"/>
        <v>5.260115606936422</v>
      </c>
      <c r="G29">
        <f>'capital stock data'!F30</f>
        <v>7885.9</v>
      </c>
      <c r="H29">
        <f>'capital stock data'!N30</f>
        <v>19865.06408506976</v>
      </c>
      <c r="J29">
        <f>(alpha!$I$1*G29/H29-'capital stock data'!$Q$7)*100</f>
        <v>8.398576080694916</v>
      </c>
    </row>
    <row r="30" spans="1:10" ht="12.75">
      <c r="A30">
        <f t="shared" si="1"/>
        <v>1990</v>
      </c>
      <c r="B30" s="1">
        <f>'raw data'!T33</f>
        <v>3.9</v>
      </c>
      <c r="C30" s="24">
        <f>'raw data'!V33</f>
        <v>9.32</v>
      </c>
      <c r="E30" s="16">
        <f t="shared" si="0"/>
        <v>5.2165543792107805</v>
      </c>
      <c r="G30">
        <f>'capital stock data'!F31</f>
        <v>8033.9</v>
      </c>
      <c r="H30">
        <f>'capital stock data'!N31</f>
        <v>20482.756001371064</v>
      </c>
      <c r="J30">
        <f>(alpha!$I$1*G30/H30-'capital stock data'!$Q$7)*100</f>
        <v>8.242490508482975</v>
      </c>
    </row>
    <row r="31" spans="1:10" ht="12.75">
      <c r="A31">
        <f t="shared" si="1"/>
        <v>1991</v>
      </c>
      <c r="B31" s="1">
        <f>'raw data'!T34</f>
        <v>3.5</v>
      </c>
      <c r="C31" s="24">
        <f>'raw data'!V34</f>
        <v>8.77</v>
      </c>
      <c r="E31" s="16">
        <f t="shared" si="0"/>
        <v>5.091787439613515</v>
      </c>
      <c r="G31">
        <f>'capital stock data'!F32</f>
        <v>8015.1</v>
      </c>
      <c r="H31">
        <f>'capital stock data'!N32</f>
        <v>21020.031313402673</v>
      </c>
      <c r="J31">
        <f>(alpha!$I$1*G31/H31-'capital stock data'!$Q$7)*100</f>
        <v>7.88334811060834</v>
      </c>
    </row>
    <row r="32" spans="1:10" ht="12.75">
      <c r="A32">
        <f t="shared" si="1"/>
        <v>1992</v>
      </c>
      <c r="B32" s="1">
        <f>'raw data'!T35</f>
        <v>2.4</v>
      </c>
      <c r="C32" s="24">
        <f>'raw data'!V35</f>
        <v>8.14</v>
      </c>
      <c r="E32" s="16">
        <f t="shared" si="0"/>
        <v>5.605468749999987</v>
      </c>
      <c r="G32">
        <f>'capital stock data'!F33</f>
        <v>8287.1</v>
      </c>
      <c r="H32">
        <f>'capital stock data'!N33</f>
        <v>21409.79232111046</v>
      </c>
      <c r="J32">
        <f>(alpha!$I$1*G32/H32-'capital stock data'!$Q$7)*100</f>
        <v>8.07288292553687</v>
      </c>
    </row>
    <row r="33" spans="1:10" ht="12.75">
      <c r="A33">
        <f t="shared" si="1"/>
        <v>1993</v>
      </c>
      <c r="B33" s="1">
        <f>'raw data'!T36</f>
        <v>2.2</v>
      </c>
      <c r="C33" s="24">
        <f>'raw data'!V36</f>
        <v>7.22</v>
      </c>
      <c r="E33" s="16">
        <f t="shared" si="0"/>
        <v>4.9119373776908</v>
      </c>
      <c r="G33">
        <f>'capital stock data'!F34</f>
        <v>8523.4</v>
      </c>
      <c r="H33">
        <f>'capital stock data'!N34</f>
        <v>21833.985021775683</v>
      </c>
      <c r="J33">
        <f>(alpha!$I$1*G33/H33-'capital stock data'!$Q$7)*100</f>
        <v>8.181500515300899</v>
      </c>
    </row>
    <row r="34" spans="1:10" ht="12.75">
      <c r="A34">
        <f t="shared" si="1"/>
        <v>1994</v>
      </c>
      <c r="B34" s="1">
        <f>'raw data'!T37</f>
        <v>2.1</v>
      </c>
      <c r="C34" s="24">
        <f>'raw data'!V37</f>
        <v>7.96</v>
      </c>
      <c r="E34" s="16">
        <f t="shared" si="0"/>
        <v>5.739471106758098</v>
      </c>
      <c r="G34">
        <f>'capital stock data'!F35</f>
        <v>8870.7</v>
      </c>
      <c r="H34">
        <f>'capital stock data'!N35</f>
        <v>22316.074209448867</v>
      </c>
      <c r="J34">
        <f>(alpha!$I$1*G34/H34-'capital stock data'!$Q$7)*100</f>
        <v>8.415988039795987</v>
      </c>
    </row>
    <row r="35" spans="1:10" ht="12.75">
      <c r="A35">
        <f t="shared" si="1"/>
        <v>1995</v>
      </c>
      <c r="B35" s="1">
        <f>'raw data'!T38</f>
        <v>2.1</v>
      </c>
      <c r="C35" s="24">
        <f>'raw data'!V38</f>
        <v>7.59</v>
      </c>
      <c r="E35" s="16">
        <f t="shared" si="0"/>
        <v>5.377081292850172</v>
      </c>
      <c r="G35">
        <f>'capital stock data'!F36</f>
        <v>9093.7</v>
      </c>
      <c r="H35">
        <f>'capital stock data'!N36</f>
        <v>22927.085869651357</v>
      </c>
      <c r="J35">
        <f>(alpha!$I$1*G35/H35-'capital stock data'!$Q$7)*100</f>
        <v>8.387471695323834</v>
      </c>
    </row>
    <row r="36" spans="1:10" ht="12.75">
      <c r="A36">
        <f t="shared" si="1"/>
        <v>1996</v>
      </c>
      <c r="B36" s="1">
        <f>'raw data'!T39</f>
        <v>1.9</v>
      </c>
      <c r="C36" s="24">
        <f>'raw data'!V39</f>
        <v>7.37</v>
      </c>
      <c r="E36" s="16">
        <f t="shared" si="0"/>
        <v>5.368007850834178</v>
      </c>
      <c r="G36">
        <f>'capital stock data'!F37</f>
        <v>9433.9</v>
      </c>
      <c r="H36">
        <f>'capital stock data'!N37</f>
        <v>23547.567656319126</v>
      </c>
      <c r="J36">
        <f>(alpha!$I$1*G36/H36-'capital stock data'!$Q$7)*100</f>
        <v>8.518894965045288</v>
      </c>
    </row>
    <row r="37" spans="1:10" ht="12.75">
      <c r="A37">
        <f t="shared" si="1"/>
        <v>1997</v>
      </c>
      <c r="B37" s="1">
        <f>'raw data'!T40</f>
        <v>1.8</v>
      </c>
      <c r="C37" s="24">
        <f>'raw data'!V40</f>
        <v>7.26</v>
      </c>
      <c r="E37" s="16">
        <f t="shared" si="0"/>
        <v>5.36345776031435</v>
      </c>
      <c r="G37">
        <f>'capital stock data'!F38</f>
        <v>9854.3</v>
      </c>
      <c r="H37">
        <f>'capital stock data'!N38</f>
        <v>24237.355731684052</v>
      </c>
      <c r="J37">
        <f>(alpha!$I$1*G37/H37-'capital stock data'!$Q$7)*100</f>
        <v>8.714364021861904</v>
      </c>
    </row>
    <row r="38" spans="1:10" ht="12.75">
      <c r="A38">
        <f t="shared" si="1"/>
        <v>1998</v>
      </c>
      <c r="B38" s="1">
        <f>'raw data'!T41</f>
        <v>1.1</v>
      </c>
      <c r="C38" s="24">
        <f>'raw data'!V41</f>
        <v>6.53</v>
      </c>
      <c r="E38" s="16">
        <f t="shared" si="0"/>
        <v>5.370919881305647</v>
      </c>
      <c r="G38">
        <f>'capital stock data'!F39</f>
        <v>10283.5</v>
      </c>
      <c r="H38">
        <f>'capital stock data'!N39</f>
        <v>25049.217132595877</v>
      </c>
      <c r="J38">
        <f>(alpha!$I$1*G38/H38-'capital stock data'!$Q$7)*100</f>
        <v>8.844503519443961</v>
      </c>
    </row>
    <row r="39" spans="1:10" ht="12.75">
      <c r="A39">
        <f t="shared" si="1"/>
        <v>1999</v>
      </c>
      <c r="B39" s="1">
        <f>'raw data'!T42</f>
        <v>1.5</v>
      </c>
      <c r="C39" s="24">
        <f>'raw data'!V42</f>
        <v>7.04</v>
      </c>
      <c r="E39" s="16">
        <f t="shared" si="0"/>
        <v>5.458128078817737</v>
      </c>
      <c r="G39">
        <f>'capital stock data'!F40</f>
        <v>10779.8</v>
      </c>
      <c r="H39">
        <f>'capital stock data'!N40</f>
        <v>25956.78129080167</v>
      </c>
      <c r="J39">
        <f>(alpha!$I$1*G39/H39-'capital stock data'!$Q$7)*100</f>
        <v>9.00126089132261</v>
      </c>
    </row>
    <row r="40" spans="1:10" ht="12.75">
      <c r="A40">
        <f t="shared" si="1"/>
        <v>2000</v>
      </c>
      <c r="B40" s="1">
        <f>'raw data'!T43</f>
        <v>2.2</v>
      </c>
      <c r="C40" s="24">
        <f>'raw data'!V43</f>
        <v>7.62</v>
      </c>
      <c r="E40" s="16">
        <f t="shared" si="0"/>
        <v>5.303326810176134</v>
      </c>
      <c r="G40">
        <f>'capital stock data'!F41</f>
        <v>11226</v>
      </c>
      <c r="H40">
        <f>'capital stock data'!N41</f>
        <v>26970.868451883875</v>
      </c>
      <c r="J40">
        <f>(alpha!$I$1*G40/H40-'capital stock data'!$Q$7)*100</f>
        <v>9.031809635193639</v>
      </c>
    </row>
    <row r="41" spans="1:10" ht="12.75">
      <c r="A41">
        <f t="shared" si="1"/>
        <v>2001</v>
      </c>
      <c r="B41" s="1">
        <f>'raw data'!T44</f>
        <v>2.3</v>
      </c>
      <c r="C41" s="24">
        <f>'raw data'!V44</f>
        <v>7.08</v>
      </c>
      <c r="E41" s="16">
        <f t="shared" si="0"/>
        <v>4.6725317693059765</v>
      </c>
      <c r="G41">
        <f>'capital stock data'!F42</f>
        <v>11347.2</v>
      </c>
      <c r="H41">
        <f>'capital stock data'!N42</f>
        <v>28057.24180683506</v>
      </c>
      <c r="J41">
        <f>(alpha!$I$1*G41/H41-'capital stock data'!$Q$7)*100</f>
        <v>8.643832091748383</v>
      </c>
    </row>
    <row r="42" spans="1:10" ht="12.75">
      <c r="A42">
        <f t="shared" si="1"/>
        <v>2002</v>
      </c>
      <c r="B42" s="1">
        <f>'raw data'!T45</f>
        <v>1.6</v>
      </c>
      <c r="C42" s="24">
        <f>'raw data'!V45</f>
        <v>6.49</v>
      </c>
      <c r="E42" s="16">
        <f t="shared" si="0"/>
        <v>4.81299212598425</v>
      </c>
      <c r="G42">
        <f>'capital stock data'!F43</f>
        <v>11553</v>
      </c>
      <c r="H42">
        <f>'capital stock data'!N43</f>
        <v>28938.999472929198</v>
      </c>
      <c r="J42">
        <f>(alpha!$I$1*G42/H42-'capital stock data'!$Q$7)*100</f>
        <v>8.472437116299659</v>
      </c>
    </row>
    <row r="43" spans="1:10" ht="12.75">
      <c r="A43">
        <f t="shared" si="1"/>
        <v>2003</v>
      </c>
      <c r="B43" s="1">
        <f>'raw data'!T46</f>
        <v>2.2</v>
      </c>
      <c r="C43" s="24">
        <f>'raw data'!V46</f>
        <v>5.67</v>
      </c>
      <c r="E43" s="16">
        <f t="shared" si="0"/>
        <v>3.395303326810173</v>
      </c>
      <c r="G43">
        <f>'capital stock data'!F44</f>
        <v>11840.7</v>
      </c>
      <c r="H43">
        <f>'capital stock data'!N44</f>
        <v>29751.87949181763</v>
      </c>
      <c r="J43">
        <f>(alpha!$I$1*G43/H43-'capital stock data'!$Q$7)*100</f>
        <v>8.431737623954364</v>
      </c>
    </row>
    <row r="44" spans="1:10" ht="12.75">
      <c r="A44">
        <f t="shared" si="1"/>
        <v>2004</v>
      </c>
      <c r="B44" s="1">
        <f>'raw data'!T47</f>
        <v>2.8</v>
      </c>
      <c r="C44" s="24">
        <f>'raw data'!V47</f>
        <v>5.63</v>
      </c>
      <c r="E44" s="16">
        <f t="shared" si="0"/>
        <v>2.7529182879377334</v>
      </c>
      <c r="G44">
        <f>'capital stock data'!F45</f>
        <v>12263.8</v>
      </c>
      <c r="H44">
        <f>'capital stock data'!N45</f>
        <v>30582.32635503092</v>
      </c>
      <c r="J44">
        <f>(alpha!$I$1*G44/H44-'capital stock data'!$Q$7)*100</f>
        <v>8.531319709954921</v>
      </c>
    </row>
    <row r="45" spans="1:10" ht="12.75">
      <c r="A45">
        <f t="shared" si="1"/>
        <v>2005</v>
      </c>
      <c r="B45" s="1">
        <f>'raw data'!T48</f>
        <v>3.3</v>
      </c>
      <c r="C45" s="24">
        <f>'raw data'!V48</f>
        <v>5.24</v>
      </c>
      <c r="E45" s="16">
        <f t="shared" si="0"/>
        <v>1.8780251694094918</v>
      </c>
      <c r="G45">
        <f>'capital stock data'!F46</f>
        <v>12638.4</v>
      </c>
      <c r="H45">
        <f>'capital stock data'!N46</f>
        <v>31576.952261372197</v>
      </c>
      <c r="J45">
        <f>(alpha!$I$1*G45/H45-'capital stock data'!$Q$7)*100</f>
        <v>8.506057476377812</v>
      </c>
    </row>
    <row r="46" spans="1:10" ht="12.75">
      <c r="A46">
        <f t="shared" si="1"/>
        <v>2006</v>
      </c>
      <c r="B46" s="1">
        <f>'raw data'!T49</f>
        <v>3.3</v>
      </c>
      <c r="C46" s="24">
        <f>'raw data'!V49</f>
        <v>5.59</v>
      </c>
      <c r="E46" s="16">
        <f t="shared" si="0"/>
        <v>2.2168441432720343</v>
      </c>
      <c r="G46">
        <f>'capital stock data'!F47</f>
        <v>12976.2</v>
      </c>
      <c r="H46">
        <f>'capital stock data'!N47</f>
        <v>32670.642846766685</v>
      </c>
      <c r="J46">
        <f>(alpha!$I$1*G46/H46-'capital stock data'!$Q$7)*100</f>
        <v>8.40544891262531</v>
      </c>
    </row>
    <row r="47" spans="1:10" ht="12.75">
      <c r="A47">
        <f t="shared" si="1"/>
        <v>2007</v>
      </c>
      <c r="B47" s="1">
        <f>'raw data'!T50</f>
        <v>2.9</v>
      </c>
      <c r="C47" s="24">
        <f>'raw data'!V50</f>
        <v>5.56</v>
      </c>
      <c r="E47" s="16">
        <f t="shared" si="0"/>
        <v>2.5850340136054584</v>
      </c>
      <c r="G47">
        <f>'capital stock data'!F48</f>
        <v>13228.9</v>
      </c>
      <c r="H47">
        <f>'capital stock data'!N48</f>
        <v>33814.466532656115</v>
      </c>
      <c r="J47">
        <f>(alpha!$I$1*G47/H47-'capital stock data'!$Q$7)*100</f>
        <v>8.20935925443736</v>
      </c>
    </row>
    <row r="48" spans="1:10" ht="12.75">
      <c r="A48">
        <f t="shared" si="1"/>
        <v>2008</v>
      </c>
      <c r="B48" s="1">
        <f>'raw data'!T51</f>
        <v>2.2</v>
      </c>
      <c r="C48" s="24">
        <f>'raw data'!V51</f>
        <v>5.63</v>
      </c>
      <c r="E48" s="16">
        <f t="shared" si="0"/>
        <v>3.356164383561633</v>
      </c>
      <c r="G48">
        <f>'capital stock data'!F49</f>
        <v>13228.8</v>
      </c>
      <c r="H48">
        <f>'capital stock data'!N49</f>
        <v>34828.35103255382</v>
      </c>
      <c r="J48">
        <f>(alpha!$I$1*G48/H48-'capital stock data'!$Q$7)*100</f>
        <v>7.834697836646765</v>
      </c>
    </row>
    <row r="49" spans="1:10" ht="12.75">
      <c r="A49">
        <f t="shared" si="1"/>
        <v>2009</v>
      </c>
      <c r="B49" s="1">
        <f>'raw data'!T52</f>
        <v>0.9</v>
      </c>
      <c r="C49" s="24">
        <f>'raw data'!V52</f>
        <v>5.31</v>
      </c>
      <c r="E49" s="16">
        <f t="shared" si="0"/>
        <v>4.37066402378592</v>
      </c>
      <c r="G49">
        <f>'capital stock data'!F50</f>
        <v>12880.6</v>
      </c>
      <c r="H49">
        <f>'capital stock data'!N50</f>
        <v>35592.60307190772</v>
      </c>
      <c r="J49">
        <f>(alpha!$I$1*G49/H49-'capital stock data'!$Q$7)*100</f>
        <v>7.244709434618649</v>
      </c>
    </row>
    <row r="50" spans="1:10" ht="12.75">
      <c r="A50">
        <f t="shared" si="1"/>
        <v>2010</v>
      </c>
      <c r="B50" s="1">
        <f>'raw data'!T53</f>
        <v>0.9</v>
      </c>
      <c r="C50" s="24">
        <f>'raw data'!V53</f>
        <v>4.94</v>
      </c>
      <c r="E50" s="16">
        <f t="shared" si="0"/>
        <v>4.003964321110032</v>
      </c>
      <c r="G50">
        <f>'capital stock data'!F51</f>
        <v>13248.7</v>
      </c>
      <c r="H50">
        <f>'capital stock data'!N51</f>
        <v>35843.826573921375</v>
      </c>
      <c r="J50">
        <f>(alpha!$I$1*G50/H50-'capital stock data'!$Q$7)*100</f>
        <v>7.499045377978461</v>
      </c>
    </row>
    <row r="52" ht="12.75">
      <c r="J52">
        <f>CORREL(E2:E50,J2:J50)</f>
        <v>-0.5304296042744727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Kehoe</dc:creator>
  <cp:keywords/>
  <dc:description/>
  <cp:lastModifiedBy>tkehoe</cp:lastModifiedBy>
  <dcterms:created xsi:type="dcterms:W3CDTF">2002-03-30T18:16:23Z</dcterms:created>
  <dcterms:modified xsi:type="dcterms:W3CDTF">2011-10-02T16:55:07Z</dcterms:modified>
  <cp:category/>
  <cp:version/>
  <cp:contentType/>
  <cp:contentStatus/>
</cp:coreProperties>
</file>