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11" windowWidth="13935" windowHeight="5985" tabRatio="907" firstSheet="2" activeTab="7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growth accounting" sheetId="8" r:id="rId8"/>
    <sheet name="growth accounting chart" sheetId="9" r:id="rId9"/>
    <sheet name="growth accounting chart (log)" sheetId="10" r:id="rId10"/>
    <sheet name="interest rates" sheetId="11" r:id="rId11"/>
    <sheet name="interest rates chart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tkehoe</author>
  </authors>
  <commentList>
    <comment ref="P4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This is the sum of Gross Investment in Structures and in Equipment and Software, Federal N
ational Defense, Federal Nondefense, and State and Local.</t>
        </r>
      </text>
    </comment>
    <comment ref="X4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Sum of Population, 16-19, 20-24, 25-44, 45-64.
</t>
        </r>
      </text>
    </comment>
    <comment ref="X53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Projection using 2011 data and growth of total population 2011-2012.</t>
        </r>
      </text>
    </comment>
  </commentList>
</comments>
</file>

<file path=xl/comments2.xml><?xml version="1.0" encoding="utf-8"?>
<comments xmlns="http://schemas.openxmlformats.org/spreadsheetml/2006/main">
  <authors>
    <author>tkehoe</author>
  </authors>
  <commentList>
    <comment ref="D2" authorId="0">
      <text>
        <r>
          <rPr>
            <b/>
            <sz val="8"/>
            <rFont val="Tahoma"/>
            <family val="0"/>
          </rPr>
          <t xml:space="preserve">tkehoe:
</t>
        </r>
        <r>
          <rPr>
            <sz val="8"/>
            <rFont val="Tahoma"/>
            <family val="2"/>
          </rPr>
          <t>Using 1965 Private Hours</t>
        </r>
      </text>
    </comment>
    <comment ref="D3" authorId="0">
      <text>
        <r>
          <rPr>
            <b/>
            <sz val="8"/>
            <rFont val="Tahoma"/>
            <family val="0"/>
          </rPr>
          <t>tkehoe:</t>
        </r>
        <r>
          <rPr>
            <sz val="8"/>
            <rFont val="Tahoma"/>
            <family val="0"/>
          </rPr>
          <t xml:space="preserve">
Using 1965 Private Hours</t>
        </r>
      </text>
    </comment>
  </commentList>
</comments>
</file>

<file path=xl/sharedStrings.xml><?xml version="1.0" encoding="utf-8"?>
<sst xmlns="http://schemas.openxmlformats.org/spreadsheetml/2006/main" count="97" uniqueCount="67">
  <si>
    <t>alpha=</t>
  </si>
  <si>
    <t>delta=</t>
  </si>
  <si>
    <t>beta=</t>
  </si>
  <si>
    <t>B2</t>
  </si>
  <si>
    <t>Real GDP</t>
  </si>
  <si>
    <t>Year</t>
  </si>
  <si>
    <t>L</t>
  </si>
  <si>
    <t>B35</t>
  </si>
  <si>
    <t>Nominal GDP</t>
  </si>
  <si>
    <t>B28</t>
  </si>
  <si>
    <t>Compensation of Employees</t>
  </si>
  <si>
    <t>Civilian Employment</t>
  </si>
  <si>
    <t>Proprietors' Income</t>
  </si>
  <si>
    <t>Taxes on Production and Imports</t>
  </si>
  <si>
    <t>Subsidies</t>
  </si>
  <si>
    <t>B1</t>
  </si>
  <si>
    <t>Private Investment</t>
  </si>
  <si>
    <t>Government Investment</t>
  </si>
  <si>
    <t>B20</t>
  </si>
  <si>
    <t>Consumption of Fixed Capital</t>
  </si>
  <si>
    <t>B3</t>
  </si>
  <si>
    <t>Change in GDP Deflator</t>
  </si>
  <si>
    <t>B73</t>
  </si>
  <si>
    <t>B34</t>
  </si>
  <si>
    <t>Population 16-64</t>
  </si>
  <si>
    <t>n.a.</t>
  </si>
  <si>
    <t>Private Hours</t>
  </si>
  <si>
    <t>B47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</si>
  <si>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</si>
  <si>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</si>
  <si>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</si>
  <si>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</si>
  <si>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</si>
  <si>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</si>
  <si>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</si>
  <si>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</si>
  <si>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</si>
  <si>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</si>
  <si>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</si>
  <si>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</si>
  <si>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</si>
  <si>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</si>
  <si>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</si>
  <si>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</si>
  <si>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</si>
  <si>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</si>
  <si>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B32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</si>
  <si>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</si>
  <si>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</si>
  <si>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</si>
  <si>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</si>
  <si>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</si>
  <si>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</si>
  <si>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</si>
  <si>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</si>
  <si>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</si>
  <si>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</si>
  <si>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</si>
  <si>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</si>
  <si>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Economic Report of the President, 2012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</si>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</sst>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9" fontId="0" fillId="0" borderId="0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025"/>
          <c:w val="0.9365"/>
          <c:h val="0.847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'capital stock data'!$N$3:$N$51</c:f>
              <c:numCache>
                <c:ptCount val="49"/>
                <c:pt idx="0">
                  <c:v>7296.5349132265565</c:v>
                </c:pt>
                <c:pt idx="1">
                  <c:v>7610.295115757415</c:v>
                </c:pt>
                <c:pt idx="2">
                  <c:v>7960.731231474334</c:v>
                </c:pt>
                <c:pt idx="3">
                  <c:v>8336.817597635836</c:v>
                </c:pt>
                <c:pt idx="4">
                  <c:v>8690.89956887171</c:v>
                </c:pt>
                <c:pt idx="5">
                  <c:v>9059.903336300804</c:v>
                </c:pt>
                <c:pt idx="6">
                  <c:v>9438.095294169316</c:v>
                </c:pt>
                <c:pt idx="7">
                  <c:v>9770.726062930267</c:v>
                </c:pt>
                <c:pt idx="8">
                  <c:v>10117.873200830272</c:v>
                </c:pt>
                <c:pt idx="9">
                  <c:v>10523.927011807407</c:v>
                </c:pt>
                <c:pt idx="10">
                  <c:v>10984.320420708995</c:v>
                </c:pt>
                <c:pt idx="11">
                  <c:v>11393.665182401463</c:v>
                </c:pt>
                <c:pt idx="12">
                  <c:v>11724.326566198059</c:v>
                </c:pt>
                <c:pt idx="13">
                  <c:v>12107.396420417304</c:v>
                </c:pt>
                <c:pt idx="14">
                  <c:v>12587.151953732888</c:v>
                </c:pt>
                <c:pt idx="15">
                  <c:v>13176.96126776305</c:v>
                </c:pt>
                <c:pt idx="16">
                  <c:v>13814.249455433423</c:v>
                </c:pt>
                <c:pt idx="17">
                  <c:v>14359.746726184323</c:v>
                </c:pt>
                <c:pt idx="18">
                  <c:v>14894.811001144659</c:v>
                </c:pt>
                <c:pt idx="19">
                  <c:v>15323.214741456899</c:v>
                </c:pt>
                <c:pt idx="20">
                  <c:v>15770.268602462347</c:v>
                </c:pt>
                <c:pt idx="21">
                  <c:v>16346.724535480938</c:v>
                </c:pt>
                <c:pt idx="22">
                  <c:v>16958.371261458167</c:v>
                </c:pt>
                <c:pt idx="23">
                  <c:v>17572.581930787295</c:v>
                </c:pt>
                <c:pt idx="24">
                  <c:v>18160.38084209556</c:v>
                </c:pt>
                <c:pt idx="25">
                  <c:v>18741.238210194857</c:v>
                </c:pt>
                <c:pt idx="26">
                  <c:v>19319.99762988437</c:v>
                </c:pt>
                <c:pt idx="27">
                  <c:v>19838.113137659617</c:v>
                </c:pt>
                <c:pt idx="28">
                  <c:v>20229.05620642601</c:v>
                </c:pt>
                <c:pt idx="29">
                  <c:v>20631.455682736178</c:v>
                </c:pt>
                <c:pt idx="30">
                  <c:v>21086.350598124598</c:v>
                </c:pt>
                <c:pt idx="31">
                  <c:v>21616.82424893632</c:v>
                </c:pt>
                <c:pt idx="32">
                  <c:v>22200.779273105083</c:v>
                </c:pt>
                <c:pt idx="33">
                  <c:v>22855.143357812027</c:v>
                </c:pt>
                <c:pt idx="34">
                  <c:v>23584.494694833265</c:v>
                </c:pt>
                <c:pt idx="35">
                  <c:v>24420.780340452624</c:v>
                </c:pt>
                <c:pt idx="36">
                  <c:v>25368.980514492265</c:v>
                </c:pt>
                <c:pt idx="37">
                  <c:v>26398.449118474848</c:v>
                </c:pt>
                <c:pt idx="38">
                  <c:v>27326.963770886163</c:v>
                </c:pt>
                <c:pt idx="39">
                  <c:v>28126.611831672664</c:v>
                </c:pt>
                <c:pt idx="40">
                  <c:v>28939.026289984315</c:v>
                </c:pt>
                <c:pt idx="41">
                  <c:v>29864.989038480246</c:v>
                </c:pt>
                <c:pt idx="42">
                  <c:v>30908.366281951297</c:v>
                </c:pt>
                <c:pt idx="43">
                  <c:v>31993.879981857375</c:v>
                </c:pt>
                <c:pt idx="44">
                  <c:v>32980.997389329204</c:v>
                </c:pt>
                <c:pt idx="45">
                  <c:v>33774.7317305523</c:v>
                </c:pt>
                <c:pt idx="46">
                  <c:v>34129.099795870105</c:v>
                </c:pt>
                <c:pt idx="47">
                  <c:v>34416.08856763587</c:v>
                </c:pt>
                <c:pt idx="48">
                  <c:v>34748.32712420368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'capital stock data'!$T$3:$T$51</c:f>
              <c:numCache>
                <c:ptCount val="49"/>
                <c:pt idx="0">
                  <c:v>7616.466840635585</c:v>
                </c:pt>
                <c:pt idx="1">
                  <c:v>7913.899411838859</c:v>
                </c:pt>
                <c:pt idx="2">
                  <c:v>8248.789996974288</c:v>
                </c:pt>
                <c:pt idx="3">
                  <c:v>8610.071613930999</c:v>
                </c:pt>
                <c:pt idx="4">
                  <c:v>8950.051158748887</c:v>
                </c:pt>
                <c:pt idx="5">
                  <c:v>9305.621815554126</c:v>
                </c:pt>
                <c:pt idx="6">
                  <c:v>9671.015845839449</c:v>
                </c:pt>
                <c:pt idx="7">
                  <c:v>9991.451848836736</c:v>
                </c:pt>
                <c:pt idx="8">
                  <c:v>10326.981024745959</c:v>
                </c:pt>
                <c:pt idx="9">
                  <c:v>10721.964138949974</c:v>
                </c:pt>
                <c:pt idx="10">
                  <c:v>11171.802724162924</c:v>
                </c:pt>
                <c:pt idx="11">
                  <c:v>11571.079032440479</c:v>
                </c:pt>
                <c:pt idx="12">
                  <c:v>11892.138146086323</c:v>
                </c:pt>
                <c:pt idx="13">
                  <c:v>12266.054783428852</c:v>
                </c:pt>
                <c:pt idx="14">
                  <c:v>12737.080090831027</c:v>
                </c:pt>
                <c:pt idx="15">
                  <c:v>13318.554090961563</c:v>
                </c:pt>
                <c:pt idx="16">
                  <c:v>13947.874185983079</c:v>
                </c:pt>
                <c:pt idx="17">
                  <c:v>14485.748927772127</c:v>
                </c:pt>
                <c:pt idx="18">
                  <c:v>15013.526035694624</c:v>
                </c:pt>
                <c:pt idx="19">
                  <c:v>15434.96220438932</c:v>
                </c:pt>
                <c:pt idx="20">
                  <c:v>15875.360277586493</c:v>
                </c:pt>
                <c:pt idx="21">
                  <c:v>16445.45543415118</c:v>
                </c:pt>
                <c:pt idx="22">
                  <c:v>17051.01218965377</c:v>
                </c:pt>
                <c:pt idx="23">
                  <c:v>17659.387709944298</c:v>
                </c:pt>
                <c:pt idx="24">
                  <c:v>18241.593531137183</c:v>
                </c:pt>
                <c:pt idx="25">
                  <c:v>18817.089896288577</c:v>
                </c:pt>
                <c:pt idx="26">
                  <c:v>19390.709468211262</c:v>
                </c:pt>
                <c:pt idx="27">
                  <c:v>19903.895529473033</c:v>
                </c:pt>
                <c:pt idx="28">
                  <c:v>20290.113696197845</c:v>
                </c:pt>
                <c:pt idx="29">
                  <c:v>20687.99220908354</c:v>
                </c:pt>
                <c:pt idx="30">
                  <c:v>21138.5591841501</c:v>
                </c:pt>
                <c:pt idx="31">
                  <c:v>21664.884479859385</c:v>
                </c:pt>
                <c:pt idx="32">
                  <c:v>22244.85623754864</c:v>
                </c:pt>
                <c:pt idx="33">
                  <c:v>22895.390011091542</c:v>
                </c:pt>
                <c:pt idx="34">
                  <c:v>23621.05119499631</c:v>
                </c:pt>
                <c:pt idx="35">
                  <c:v>24453.774338153708</c:v>
                </c:pt>
                <c:pt idx="36">
                  <c:v>25398.52538727683</c:v>
                </c:pt>
                <c:pt idx="37">
                  <c:v>26424.644303477777</c:v>
                </c:pt>
                <c:pt idx="38">
                  <c:v>27349.897738284464</c:v>
                </c:pt>
                <c:pt idx="39">
                  <c:v>28146.376216672208</c:v>
                </c:pt>
                <c:pt idx="40">
                  <c:v>28955.71781852466</c:v>
                </c:pt>
                <c:pt idx="41">
                  <c:v>29878.69871247904</c:v>
                </c:pt>
                <c:pt idx="42">
                  <c:v>30919.172144934862</c:v>
                </c:pt>
                <c:pt idx="43">
                  <c:v>32001.84746988747</c:v>
                </c:pt>
                <c:pt idx="44">
                  <c:v>32986.18556754283</c:v>
                </c:pt>
                <c:pt idx="45">
                  <c:v>33777.204089013096</c:v>
                </c:pt>
                <c:pt idx="46">
                  <c:v>34128.931115801475</c:v>
                </c:pt>
                <c:pt idx="47">
                  <c:v>34413.38271089543</c:v>
                </c:pt>
                <c:pt idx="48">
                  <c:v>34743.18785420387</c:v>
                </c:pt>
              </c:numCache>
            </c:numRef>
          </c:yVal>
          <c:smooth val="0"/>
        </c:ser>
        <c:axId val="44147638"/>
        <c:axId val="61784423"/>
      </c:scatterChart>
      <c:valAx>
        <c:axId val="44147638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crossBetween val="midCat"/>
        <c:dispUnits/>
        <c:majorUnit val="4"/>
      </c:valAx>
      <c:valAx>
        <c:axId val="61784423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billion 2005 U.S.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Parameter estimates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alpha!$I$2:$I$50</c:f>
              <c:numCache>
                <c:ptCount val="49"/>
                <c:pt idx="0">
                  <c:v>0.3255094614264922</c:v>
                </c:pt>
                <c:pt idx="1">
                  <c:v>0.33138075313807536</c:v>
                </c:pt>
                <c:pt idx="2">
                  <c:v>0.32944562253862464</c:v>
                </c:pt>
                <c:pt idx="3">
                  <c:v>0.3198282032927702</c:v>
                </c:pt>
                <c:pt idx="4">
                  <c:v>0.31320408697930313</c:v>
                </c:pt>
                <c:pt idx="5">
                  <c:v>0.30199395770392745</c:v>
                </c:pt>
                <c:pt idx="6">
                  <c:v>0.29317453046266595</c:v>
                </c:pt>
                <c:pt idx="7">
                  <c:v>0.3037091831343126</c:v>
                </c:pt>
                <c:pt idx="8">
                  <c:v>0.30319046703824704</c:v>
                </c:pt>
                <c:pt idx="9">
                  <c:v>0.29869456211636547</c:v>
                </c:pt>
                <c:pt idx="10">
                  <c:v>0.29595064852894637</c:v>
                </c:pt>
                <c:pt idx="11">
                  <c:v>0.31586534996035476</c:v>
                </c:pt>
                <c:pt idx="12">
                  <c:v>0.31706530849074843</c:v>
                </c:pt>
                <c:pt idx="13">
                  <c:v>0.3182211954952353</c:v>
                </c:pt>
                <c:pt idx="14">
                  <c:v>0.3201140355342871</c:v>
                </c:pt>
                <c:pt idx="15">
                  <c:v>0.32188277890925554</c:v>
                </c:pt>
                <c:pt idx="16">
                  <c:v>0.32032506909780956</c:v>
                </c:pt>
                <c:pt idx="17">
                  <c:v>0.33126309213185856</c:v>
                </c:pt>
                <c:pt idx="18">
                  <c:v>0.3270464504820332</c:v>
                </c:pt>
                <c:pt idx="19">
                  <c:v>0.3437892904348948</c:v>
                </c:pt>
                <c:pt idx="20">
                  <c:v>0.3451926161383453</c:v>
                </c:pt>
                <c:pt idx="21">
                  <c:v>0.3454826715879177</c:v>
                </c:pt>
                <c:pt idx="22">
                  <c:v>0.34401128494485766</c:v>
                </c:pt>
                <c:pt idx="23">
                  <c:v>0.33682424242424247</c:v>
                </c:pt>
                <c:pt idx="24">
                  <c:v>0.331719676062073</c:v>
                </c:pt>
                <c:pt idx="25">
                  <c:v>0.342025635637739</c:v>
                </c:pt>
                <c:pt idx="26">
                  <c:v>0.3396791995870885</c:v>
                </c:pt>
                <c:pt idx="27">
                  <c:v>0.33817754850631343</c:v>
                </c:pt>
                <c:pt idx="28">
                  <c:v>0.33662154509417086</c:v>
                </c:pt>
                <c:pt idx="29">
                  <c:v>0.3397955280453453</c:v>
                </c:pt>
                <c:pt idx="30">
                  <c:v>0.34315142753885075</c:v>
                </c:pt>
                <c:pt idx="31">
                  <c:v>0.34199134199134207</c:v>
                </c:pt>
                <c:pt idx="32">
                  <c:v>0.3454659273832946</c:v>
                </c:pt>
                <c:pt idx="33">
                  <c:v>0.34530758868432865</c:v>
                </c:pt>
                <c:pt idx="34">
                  <c:v>0.3304988737688094</c:v>
                </c:pt>
                <c:pt idx="35">
                  <c:v>0.3289422558690448</c:v>
                </c:pt>
                <c:pt idx="36">
                  <c:v>0.3166493531022758</c:v>
                </c:pt>
                <c:pt idx="37">
                  <c:v>0.3163779797633339</c:v>
                </c:pt>
                <c:pt idx="38">
                  <c:v>0.32332292427967135</c:v>
                </c:pt>
                <c:pt idx="39">
                  <c:v>0.32487121716963374</c:v>
                </c:pt>
                <c:pt idx="40">
                  <c:v>0.3308272931767059</c:v>
                </c:pt>
                <c:pt idx="41">
                  <c:v>0.33872462303091566</c:v>
                </c:pt>
                <c:pt idx="42">
                  <c:v>0.3388334748160725</c:v>
                </c:pt>
                <c:pt idx="43">
                  <c:v>0.343465070994593</c:v>
                </c:pt>
                <c:pt idx="44">
                  <c:v>0.3390918995076958</c:v>
                </c:pt>
                <c:pt idx="45">
                  <c:v>0.3517139342354624</c:v>
                </c:pt>
                <c:pt idx="46">
                  <c:v>0.357128453317201</c:v>
                </c:pt>
                <c:pt idx="47">
                  <c:v>0.35606772187764424</c:v>
                </c:pt>
                <c:pt idx="48">
                  <c:v>0.36122152205525926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'gamma, beta'!$K$2:$K$50</c:f>
              <c:numCache>
                <c:ptCount val="49"/>
                <c:pt idx="0">
                  <c:v>0.2736436677315693</c:v>
                </c:pt>
                <c:pt idx="1">
                  <c:v>0.2755095825503239</c:v>
                </c:pt>
                <c:pt idx="2">
                  <c:v>0.27824299186235346</c:v>
                </c:pt>
                <c:pt idx="3">
                  <c:v>0.27641625771351536</c:v>
                </c:pt>
                <c:pt idx="4">
                  <c:v>0.2723189133267216</c:v>
                </c:pt>
                <c:pt idx="5">
                  <c:v>0.2718610203554463</c:v>
                </c:pt>
                <c:pt idx="6">
                  <c:v>0.2741614605178612</c:v>
                </c:pt>
                <c:pt idx="7">
                  <c:v>0.2682345857423844</c:v>
                </c:pt>
                <c:pt idx="8">
                  <c:v>0.262101109379477</c:v>
                </c:pt>
                <c:pt idx="9">
                  <c:v>0.2664434064158967</c:v>
                </c:pt>
                <c:pt idx="10">
                  <c:v>0.27191064690067945</c:v>
                </c:pt>
                <c:pt idx="11">
                  <c:v>0.27189839396261317</c:v>
                </c:pt>
                <c:pt idx="12">
                  <c:v>0.2608627037954556</c:v>
                </c:pt>
                <c:pt idx="13">
                  <c:v>0.26227480458432023</c:v>
                </c:pt>
                <c:pt idx="14">
                  <c:v>0.26244790981935334</c:v>
                </c:pt>
                <c:pt idx="15">
                  <c:v>0.2667597257829353</c:v>
                </c:pt>
                <c:pt idx="16">
                  <c:v>0.27081124591939276</c:v>
                </c:pt>
                <c:pt idx="17">
                  <c:v>0.26630654816737803</c:v>
                </c:pt>
                <c:pt idx="18">
                  <c:v>0.26859086798391396</c:v>
                </c:pt>
                <c:pt idx="19">
                  <c:v>0.2607787064620624</c:v>
                </c:pt>
                <c:pt idx="20">
                  <c:v>0.26073081459333314</c:v>
                </c:pt>
                <c:pt idx="21">
                  <c:v>0.26983758725840207</c:v>
                </c:pt>
                <c:pt idx="22">
                  <c:v>0.27164267243260276</c:v>
                </c:pt>
                <c:pt idx="23">
                  <c:v>0.27496897385772634</c:v>
                </c:pt>
                <c:pt idx="24">
                  <c:v>0.28079187803925254</c:v>
                </c:pt>
                <c:pt idx="25">
                  <c:v>0.28503298503030555</c:v>
                </c:pt>
                <c:pt idx="26">
                  <c:v>0.2896494406127189</c:v>
                </c:pt>
                <c:pt idx="27">
                  <c:v>0.2915734973398756</c:v>
                </c:pt>
                <c:pt idx="28">
                  <c:v>0.2851083651338338</c:v>
                </c:pt>
                <c:pt idx="29">
                  <c:v>0.28369059226636006</c:v>
                </c:pt>
                <c:pt idx="30">
                  <c:v>0.2843204009816539</c:v>
                </c:pt>
                <c:pt idx="31">
                  <c:v>0.2878206205478996</c:v>
                </c:pt>
                <c:pt idx="32">
                  <c:v>0.2856485885382791</c:v>
                </c:pt>
                <c:pt idx="33">
                  <c:v>0.2849072999268054</c:v>
                </c:pt>
                <c:pt idx="34">
                  <c:v>0.2870538696031788</c:v>
                </c:pt>
                <c:pt idx="35">
                  <c:v>0.28575954031873013</c:v>
                </c:pt>
                <c:pt idx="36">
                  <c:v>0.2842426298578163</c:v>
                </c:pt>
                <c:pt idx="37">
                  <c:v>0.28925196838929446</c:v>
                </c:pt>
                <c:pt idx="38">
                  <c:v>0.286269130660133</c:v>
                </c:pt>
                <c:pt idx="39">
                  <c:v>0.2817737791798985</c:v>
                </c:pt>
                <c:pt idx="40">
                  <c:v>0.27792578122783484</c:v>
                </c:pt>
                <c:pt idx="41">
                  <c:v>0.2760063549244228</c:v>
                </c:pt>
                <c:pt idx="42">
                  <c:v>0.27768290180903976</c:v>
                </c:pt>
                <c:pt idx="43">
                  <c:v>0.28251480616375724</c:v>
                </c:pt>
                <c:pt idx="44">
                  <c:v>0.28577320477931867</c:v>
                </c:pt>
                <c:pt idx="45">
                  <c:v>0.2860931801559654</c:v>
                </c:pt>
                <c:pt idx="46">
                  <c:v>0.2717727071358191</c:v>
                </c:pt>
                <c:pt idx="47">
                  <c:v>0.27035586868526224</c:v>
                </c:pt>
                <c:pt idx="48">
                  <c:v>0.27022618817675587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numCache>
            </c:numRef>
          </c:xVal>
          <c:yVal>
            <c:numRef>
              <c:f>'gamma, beta'!$O$3:$O$50</c:f>
              <c:numCache>
                <c:ptCount val="48"/>
                <c:pt idx="0">
                  <c:v>0.9585550990810783</c:v>
                </c:pt>
                <c:pt idx="1">
                  <c:v>0.9612932075002408</c:v>
                </c:pt>
                <c:pt idx="2">
                  <c:v>0.9334821483727753</c:v>
                </c:pt>
                <c:pt idx="3">
                  <c:v>0.9482315995191246</c:v>
                </c:pt>
                <c:pt idx="4">
                  <c:v>0.9319748790960182</c:v>
                </c:pt>
                <c:pt idx="5">
                  <c:v>0.9187264509849723</c:v>
                </c:pt>
                <c:pt idx="6">
                  <c:v>0.9390967776745317</c:v>
                </c:pt>
                <c:pt idx="7">
                  <c:v>0.947678921119136</c:v>
                </c:pt>
                <c:pt idx="8">
                  <c:v>0.9525718473257581</c:v>
                </c:pt>
                <c:pt idx="9">
                  <c:v>0.9117184393341882</c:v>
                </c:pt>
                <c:pt idx="10">
                  <c:v>0.927290156766022</c:v>
                </c:pt>
                <c:pt idx="11">
                  <c:v>0.9574477329373425</c:v>
                </c:pt>
                <c:pt idx="12">
                  <c:v>0.938035383496597</c:v>
                </c:pt>
                <c:pt idx="13">
                  <c:v>0.9449662558325852</c:v>
                </c:pt>
                <c:pt idx="14">
                  <c:v>0.9322335181364583</c:v>
                </c:pt>
                <c:pt idx="15">
                  <c:v>0.9265186884199076</c:v>
                </c:pt>
                <c:pt idx="16">
                  <c:v>0.9454666344405889</c:v>
                </c:pt>
                <c:pt idx="17">
                  <c:v>0.9185701633215081</c:v>
                </c:pt>
                <c:pt idx="18">
                  <c:v>0.9680489952157934</c:v>
                </c:pt>
                <c:pt idx="19">
                  <c:v>0.9730970480366191</c:v>
                </c:pt>
                <c:pt idx="20">
                  <c:v>0.9553044559390266</c:v>
                </c:pt>
                <c:pt idx="21">
                  <c:v>0.9535577976226693</c:v>
                </c:pt>
                <c:pt idx="22">
                  <c:v>0.9557722765783242</c:v>
                </c:pt>
                <c:pt idx="23">
                  <c:v>0.9622450610060911</c:v>
                </c:pt>
                <c:pt idx="24">
                  <c:v>0.9548644012303906</c:v>
                </c:pt>
                <c:pt idx="25">
                  <c:v>0.945469240128928</c:v>
                </c:pt>
                <c:pt idx="26">
                  <c:v>0.9344666007949549</c:v>
                </c:pt>
                <c:pt idx="27">
                  <c:v>0.954664924067575</c:v>
                </c:pt>
                <c:pt idx="28">
                  <c:v>0.94218134181377</c:v>
                </c:pt>
                <c:pt idx="29">
                  <c:v>0.9506051651482743</c:v>
                </c:pt>
                <c:pt idx="30">
                  <c:v>0.9362028108990408</c:v>
                </c:pt>
                <c:pt idx="31">
                  <c:v>0.9466559826285773</c:v>
                </c:pt>
                <c:pt idx="32">
                  <c:v>0.9525653307883982</c:v>
                </c:pt>
                <c:pt idx="33">
                  <c:v>0.946632968516709</c:v>
                </c:pt>
                <c:pt idx="34">
                  <c:v>0.9502502862675349</c:v>
                </c:pt>
                <c:pt idx="35">
                  <c:v>0.9457744342767144</c:v>
                </c:pt>
                <c:pt idx="36">
                  <c:v>0.9331857562873295</c:v>
                </c:pt>
                <c:pt idx="37">
                  <c:v>0.9466729731638506</c:v>
                </c:pt>
                <c:pt idx="38">
                  <c:v>0.9415827758010257</c:v>
                </c:pt>
                <c:pt idx="39">
                  <c:v>0.9418223037790031</c:v>
                </c:pt>
                <c:pt idx="40">
                  <c:v>0.9372707342773939</c:v>
                </c:pt>
                <c:pt idx="41">
                  <c:v>0.9404466655717694</c:v>
                </c:pt>
                <c:pt idx="42">
                  <c:v>0.9462988651625724</c:v>
                </c:pt>
                <c:pt idx="43">
                  <c:v>0.9328055553818073</c:v>
                </c:pt>
                <c:pt idx="44">
                  <c:v>0.9298167290636311</c:v>
                </c:pt>
                <c:pt idx="45">
                  <c:v>0.9594130600484316</c:v>
                </c:pt>
                <c:pt idx="46">
                  <c:v>0.9424477817883203</c:v>
                </c:pt>
                <c:pt idx="47">
                  <c:v>0.9407855733890447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'gamma, beta'!$R$2:$R$50</c:f>
              <c:numCache>
                <c:ptCount val="49"/>
                <c:pt idx="0">
                  <c:v>0.2740045317265878</c:v>
                </c:pt>
                <c:pt idx="1">
                  <c:v>0.2740045317265878</c:v>
                </c:pt>
                <c:pt idx="2">
                  <c:v>0.2740045317265878</c:v>
                </c:pt>
                <c:pt idx="3">
                  <c:v>0.2740045317265878</c:v>
                </c:pt>
                <c:pt idx="4">
                  <c:v>0.2740045317265878</c:v>
                </c:pt>
                <c:pt idx="5">
                  <c:v>0.2740045317265878</c:v>
                </c:pt>
                <c:pt idx="6">
                  <c:v>0.2740045317265878</c:v>
                </c:pt>
                <c:pt idx="7">
                  <c:v>0.2740045317265878</c:v>
                </c:pt>
                <c:pt idx="8">
                  <c:v>0.2740045317265878</c:v>
                </c:pt>
                <c:pt idx="9">
                  <c:v>0.2740045317265878</c:v>
                </c:pt>
                <c:pt idx="10">
                  <c:v>0.2740045317265878</c:v>
                </c:pt>
                <c:pt idx="11">
                  <c:v>0.2740045317265878</c:v>
                </c:pt>
                <c:pt idx="12">
                  <c:v>0.2740045317265878</c:v>
                </c:pt>
                <c:pt idx="13">
                  <c:v>0.2740045317265878</c:v>
                </c:pt>
                <c:pt idx="14">
                  <c:v>0.2740045317265878</c:v>
                </c:pt>
                <c:pt idx="15">
                  <c:v>0.2740045317265878</c:v>
                </c:pt>
                <c:pt idx="16">
                  <c:v>0.2740045317265878</c:v>
                </c:pt>
                <c:pt idx="17">
                  <c:v>0.2740045317265878</c:v>
                </c:pt>
                <c:pt idx="18">
                  <c:v>0.2740045317265878</c:v>
                </c:pt>
                <c:pt idx="19">
                  <c:v>0.2740045317265878</c:v>
                </c:pt>
                <c:pt idx="20">
                  <c:v>0.2740045317265878</c:v>
                </c:pt>
                <c:pt idx="21">
                  <c:v>0.2740045317265878</c:v>
                </c:pt>
                <c:pt idx="22">
                  <c:v>0.2740045317265878</c:v>
                </c:pt>
                <c:pt idx="23">
                  <c:v>0.2740045317265878</c:v>
                </c:pt>
                <c:pt idx="24">
                  <c:v>0.2740045317265878</c:v>
                </c:pt>
                <c:pt idx="25">
                  <c:v>0.2740045317265878</c:v>
                </c:pt>
                <c:pt idx="26">
                  <c:v>0.2740045317265878</c:v>
                </c:pt>
                <c:pt idx="27">
                  <c:v>0.2740045317265878</c:v>
                </c:pt>
                <c:pt idx="28">
                  <c:v>0.2740045317265878</c:v>
                </c:pt>
                <c:pt idx="29">
                  <c:v>0.2740045317265878</c:v>
                </c:pt>
                <c:pt idx="30">
                  <c:v>0.2740045317265878</c:v>
                </c:pt>
                <c:pt idx="31">
                  <c:v>0.2740045317265878</c:v>
                </c:pt>
                <c:pt idx="32">
                  <c:v>0.2740045317265878</c:v>
                </c:pt>
                <c:pt idx="33">
                  <c:v>0.2740045317265878</c:v>
                </c:pt>
                <c:pt idx="34">
                  <c:v>0.2740045317265878</c:v>
                </c:pt>
                <c:pt idx="35">
                  <c:v>0.2740045317265878</c:v>
                </c:pt>
                <c:pt idx="36">
                  <c:v>0.2740045317265878</c:v>
                </c:pt>
                <c:pt idx="37">
                  <c:v>0.2740045317265878</c:v>
                </c:pt>
                <c:pt idx="38">
                  <c:v>0.2740045317265878</c:v>
                </c:pt>
                <c:pt idx="39">
                  <c:v>0.2740045317265878</c:v>
                </c:pt>
                <c:pt idx="40">
                  <c:v>0.2740045317265878</c:v>
                </c:pt>
                <c:pt idx="41">
                  <c:v>0.2740045317265878</c:v>
                </c:pt>
                <c:pt idx="42">
                  <c:v>0.2740045317265878</c:v>
                </c:pt>
                <c:pt idx="43">
                  <c:v>0.2740045317265878</c:v>
                </c:pt>
                <c:pt idx="44">
                  <c:v>0.2740045317265878</c:v>
                </c:pt>
                <c:pt idx="45">
                  <c:v>0.2740045317265878</c:v>
                </c:pt>
                <c:pt idx="46">
                  <c:v>0.2740045317265878</c:v>
                </c:pt>
                <c:pt idx="47">
                  <c:v>0.2740045317265878</c:v>
                </c:pt>
                <c:pt idx="48">
                  <c:v>0.2740045317265878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beta'!$A$3:$A$50</c:f>
              <c:num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numCache>
            </c:numRef>
          </c:xVal>
          <c:yVal>
            <c:numRef>
              <c:f>'gamma, beta'!$S$3:$S$50</c:f>
              <c:numCache>
                <c:ptCount val="48"/>
                <c:pt idx="0">
                  <c:v>0.9440576207923415</c:v>
                </c:pt>
                <c:pt idx="1">
                  <c:v>0.9440576207923415</c:v>
                </c:pt>
                <c:pt idx="2">
                  <c:v>0.9440576207923415</c:v>
                </c:pt>
                <c:pt idx="3">
                  <c:v>0.9440576207923415</c:v>
                </c:pt>
                <c:pt idx="4">
                  <c:v>0.9440576207923415</c:v>
                </c:pt>
                <c:pt idx="5">
                  <c:v>0.9440576207923415</c:v>
                </c:pt>
                <c:pt idx="6">
                  <c:v>0.9440576207923415</c:v>
                </c:pt>
                <c:pt idx="7">
                  <c:v>0.9440576207923415</c:v>
                </c:pt>
                <c:pt idx="8">
                  <c:v>0.9440576207923415</c:v>
                </c:pt>
                <c:pt idx="9">
                  <c:v>0.9440576207923415</c:v>
                </c:pt>
                <c:pt idx="10">
                  <c:v>0.9440576207923415</c:v>
                </c:pt>
                <c:pt idx="11">
                  <c:v>0.9440576207923415</c:v>
                </c:pt>
                <c:pt idx="12">
                  <c:v>0.9440576207923415</c:v>
                </c:pt>
                <c:pt idx="13">
                  <c:v>0.9440576207923415</c:v>
                </c:pt>
                <c:pt idx="14">
                  <c:v>0.9440576207923415</c:v>
                </c:pt>
                <c:pt idx="15">
                  <c:v>0.9440576207923415</c:v>
                </c:pt>
                <c:pt idx="16">
                  <c:v>0.9440576207923415</c:v>
                </c:pt>
                <c:pt idx="17">
                  <c:v>0.9440576207923415</c:v>
                </c:pt>
                <c:pt idx="18">
                  <c:v>0.9440576207923415</c:v>
                </c:pt>
                <c:pt idx="19">
                  <c:v>0.9440576207923415</c:v>
                </c:pt>
                <c:pt idx="20">
                  <c:v>0.9440576207923415</c:v>
                </c:pt>
                <c:pt idx="21">
                  <c:v>0.9440576207923415</c:v>
                </c:pt>
                <c:pt idx="22">
                  <c:v>0.9440576207923415</c:v>
                </c:pt>
                <c:pt idx="23">
                  <c:v>0.9440576207923415</c:v>
                </c:pt>
                <c:pt idx="24">
                  <c:v>0.9440576207923415</c:v>
                </c:pt>
                <c:pt idx="25">
                  <c:v>0.9440576207923415</c:v>
                </c:pt>
                <c:pt idx="26">
                  <c:v>0.9440576207923415</c:v>
                </c:pt>
                <c:pt idx="27">
                  <c:v>0.9440576207923415</c:v>
                </c:pt>
                <c:pt idx="28">
                  <c:v>0.9440576207923415</c:v>
                </c:pt>
                <c:pt idx="29">
                  <c:v>0.9440576207923415</c:v>
                </c:pt>
                <c:pt idx="30">
                  <c:v>0.9440576207923415</c:v>
                </c:pt>
                <c:pt idx="31">
                  <c:v>0.9440576207923415</c:v>
                </c:pt>
                <c:pt idx="32">
                  <c:v>0.9440576207923415</c:v>
                </c:pt>
                <c:pt idx="33">
                  <c:v>0.9440576207923415</c:v>
                </c:pt>
                <c:pt idx="34">
                  <c:v>0.9440576207923415</c:v>
                </c:pt>
                <c:pt idx="35">
                  <c:v>0.9440576207923415</c:v>
                </c:pt>
                <c:pt idx="36">
                  <c:v>0.9440576207923415</c:v>
                </c:pt>
                <c:pt idx="37">
                  <c:v>0.9440576207923415</c:v>
                </c:pt>
                <c:pt idx="38">
                  <c:v>0.9440576207923415</c:v>
                </c:pt>
                <c:pt idx="39">
                  <c:v>0.9440576207923415</c:v>
                </c:pt>
                <c:pt idx="40">
                  <c:v>0.9440576207923415</c:v>
                </c:pt>
                <c:pt idx="41">
                  <c:v>0.9440576207923415</c:v>
                </c:pt>
                <c:pt idx="42">
                  <c:v>0.9440576207923415</c:v>
                </c:pt>
                <c:pt idx="43">
                  <c:v>0.9440576207923415</c:v>
                </c:pt>
                <c:pt idx="44">
                  <c:v>0.9440576207923415</c:v>
                </c:pt>
                <c:pt idx="45">
                  <c:v>0.9440576207923415</c:v>
                </c:pt>
                <c:pt idx="46">
                  <c:v>0.9440576207923415</c:v>
                </c:pt>
                <c:pt idx="47">
                  <c:v>0.9440576207923415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'gamma, beta'!$T$2:$T$50</c:f>
              <c:numCache>
                <c:ptCount val="49"/>
                <c:pt idx="0">
                  <c:v>0.32924198657148296</c:v>
                </c:pt>
                <c:pt idx="1">
                  <c:v>0.32924198657148296</c:v>
                </c:pt>
                <c:pt idx="2">
                  <c:v>0.32924198657148296</c:v>
                </c:pt>
                <c:pt idx="3">
                  <c:v>0.32924198657148296</c:v>
                </c:pt>
                <c:pt idx="4">
                  <c:v>0.32924198657148296</c:v>
                </c:pt>
                <c:pt idx="5">
                  <c:v>0.32924198657148296</c:v>
                </c:pt>
                <c:pt idx="6">
                  <c:v>0.32924198657148296</c:v>
                </c:pt>
                <c:pt idx="7">
                  <c:v>0.32924198657148296</c:v>
                </c:pt>
                <c:pt idx="8">
                  <c:v>0.32924198657148296</c:v>
                </c:pt>
                <c:pt idx="9">
                  <c:v>0.32924198657148296</c:v>
                </c:pt>
                <c:pt idx="10">
                  <c:v>0.32924198657148296</c:v>
                </c:pt>
                <c:pt idx="11">
                  <c:v>0.32924198657148296</c:v>
                </c:pt>
                <c:pt idx="12">
                  <c:v>0.32924198657148296</c:v>
                </c:pt>
                <c:pt idx="13">
                  <c:v>0.32924198657148296</c:v>
                </c:pt>
                <c:pt idx="14">
                  <c:v>0.32924198657148296</c:v>
                </c:pt>
                <c:pt idx="15">
                  <c:v>0.32924198657148296</c:v>
                </c:pt>
                <c:pt idx="16">
                  <c:v>0.32924198657148296</c:v>
                </c:pt>
                <c:pt idx="17">
                  <c:v>0.32924198657148296</c:v>
                </c:pt>
                <c:pt idx="18">
                  <c:v>0.32924198657148296</c:v>
                </c:pt>
                <c:pt idx="19">
                  <c:v>0.32924198657148296</c:v>
                </c:pt>
                <c:pt idx="20">
                  <c:v>0.32924198657148296</c:v>
                </c:pt>
                <c:pt idx="21">
                  <c:v>0.32924198657148296</c:v>
                </c:pt>
                <c:pt idx="22">
                  <c:v>0.32924198657148296</c:v>
                </c:pt>
                <c:pt idx="23">
                  <c:v>0.32924198657148296</c:v>
                </c:pt>
                <c:pt idx="24">
                  <c:v>0.32924198657148296</c:v>
                </c:pt>
                <c:pt idx="25">
                  <c:v>0.32924198657148296</c:v>
                </c:pt>
                <c:pt idx="26">
                  <c:v>0.32924198657148296</c:v>
                </c:pt>
                <c:pt idx="27">
                  <c:v>0.32924198657148296</c:v>
                </c:pt>
                <c:pt idx="28">
                  <c:v>0.32924198657148296</c:v>
                </c:pt>
                <c:pt idx="29">
                  <c:v>0.32924198657148296</c:v>
                </c:pt>
                <c:pt idx="30">
                  <c:v>0.32924198657148296</c:v>
                </c:pt>
                <c:pt idx="31">
                  <c:v>0.32924198657148296</c:v>
                </c:pt>
                <c:pt idx="32">
                  <c:v>0.32924198657148296</c:v>
                </c:pt>
                <c:pt idx="33">
                  <c:v>0.32924198657148296</c:v>
                </c:pt>
                <c:pt idx="34">
                  <c:v>0.32924198657148296</c:v>
                </c:pt>
                <c:pt idx="35">
                  <c:v>0.32924198657148296</c:v>
                </c:pt>
                <c:pt idx="36">
                  <c:v>0.32924198657148296</c:v>
                </c:pt>
                <c:pt idx="37">
                  <c:v>0.32924198657148296</c:v>
                </c:pt>
                <c:pt idx="38">
                  <c:v>0.32924198657148296</c:v>
                </c:pt>
                <c:pt idx="39">
                  <c:v>0.32924198657148296</c:v>
                </c:pt>
                <c:pt idx="40">
                  <c:v>0.32924198657148296</c:v>
                </c:pt>
                <c:pt idx="41">
                  <c:v>0.32924198657148296</c:v>
                </c:pt>
                <c:pt idx="42">
                  <c:v>0.32924198657148296</c:v>
                </c:pt>
                <c:pt idx="43">
                  <c:v>0.32924198657148296</c:v>
                </c:pt>
                <c:pt idx="44">
                  <c:v>0.32924198657148296</c:v>
                </c:pt>
                <c:pt idx="45">
                  <c:v>0.32924198657148296</c:v>
                </c:pt>
                <c:pt idx="46">
                  <c:v>0.32924198657148296</c:v>
                </c:pt>
                <c:pt idx="47">
                  <c:v>0.32924198657148296</c:v>
                </c:pt>
                <c:pt idx="48">
                  <c:v>0.32924198657148296</c:v>
                </c:pt>
              </c:numCache>
            </c:numRef>
          </c:yVal>
          <c:smooth val="0"/>
        </c:ser>
        <c:axId val="19188896"/>
        <c:axId val="38482337"/>
      </c:scatterChart>
      <c:valAx>
        <c:axId val="19188896"/>
        <c:scaling>
          <c:orientation val="minMax"/>
          <c:max val="2012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  <c:majorUnit val="4"/>
      </c:valAx>
      <c:valAx>
        <c:axId val="38482337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accounting'!$I$3:$I$51</c:f>
              <c:numCache>
                <c:ptCount val="49"/>
                <c:pt idx="0">
                  <c:v>100</c:v>
                </c:pt>
                <c:pt idx="1">
                  <c:v>104.7365295567619</c:v>
                </c:pt>
                <c:pt idx="2">
                  <c:v>109.80952073732956</c:v>
                </c:pt>
                <c:pt idx="3">
                  <c:v>110.71623519390626</c:v>
                </c:pt>
                <c:pt idx="4">
                  <c:v>114.15135170632642</c:v>
                </c:pt>
                <c:pt idx="5">
                  <c:v>115.77203728922056</c:v>
                </c:pt>
                <c:pt idx="6">
                  <c:v>113.93395727024269</c:v>
                </c:pt>
                <c:pt idx="7">
                  <c:v>115.59414722914052</c:v>
                </c:pt>
                <c:pt idx="8">
                  <c:v>119.53480687366016</c:v>
                </c:pt>
                <c:pt idx="9">
                  <c:v>124.14399006031387</c:v>
                </c:pt>
                <c:pt idx="10">
                  <c:v>121.25157588242843</c:v>
                </c:pt>
                <c:pt idx="11">
                  <c:v>118.90217874628495</c:v>
                </c:pt>
                <c:pt idx="12">
                  <c:v>123.0920494558238</c:v>
                </c:pt>
                <c:pt idx="13">
                  <c:v>126.4941800659886</c:v>
                </c:pt>
                <c:pt idx="14">
                  <c:v>131.25930823259648</c:v>
                </c:pt>
                <c:pt idx="15">
                  <c:v>133.12178223865078</c:v>
                </c:pt>
                <c:pt idx="16">
                  <c:v>130.56320087075278</c:v>
                </c:pt>
                <c:pt idx="17">
                  <c:v>132.09690936567694</c:v>
                </c:pt>
                <c:pt idx="18">
                  <c:v>128.08483480504665</c:v>
                </c:pt>
                <c:pt idx="19">
                  <c:v>132.56138786318908</c:v>
                </c:pt>
                <c:pt idx="20">
                  <c:v>140.7534144097085</c:v>
                </c:pt>
                <c:pt idx="21">
                  <c:v>145.20950940580514</c:v>
                </c:pt>
                <c:pt idx="22">
                  <c:v>148.7801878508669</c:v>
                </c:pt>
                <c:pt idx="23">
                  <c:v>152.0653856568734</c:v>
                </c:pt>
                <c:pt idx="24">
                  <c:v>157.0055547409621</c:v>
                </c:pt>
                <c:pt idx="25">
                  <c:v>161.52884077284182</c:v>
                </c:pt>
                <c:pt idx="26">
                  <c:v>163.32104403813847</c:v>
                </c:pt>
                <c:pt idx="27">
                  <c:v>161.21249999133647</c:v>
                </c:pt>
                <c:pt idx="28">
                  <c:v>164.93782412445253</c:v>
                </c:pt>
                <c:pt idx="29">
                  <c:v>167.74013827068464</c:v>
                </c:pt>
                <c:pt idx="30">
                  <c:v>172.586351432215</c:v>
                </c:pt>
                <c:pt idx="31">
                  <c:v>174.8387090808987</c:v>
                </c:pt>
                <c:pt idx="32">
                  <c:v>178.97256033478723</c:v>
                </c:pt>
                <c:pt idx="33">
                  <c:v>184.28528812141442</c:v>
                </c:pt>
                <c:pt idx="34">
                  <c:v>189.53153238290582</c:v>
                </c:pt>
                <c:pt idx="35">
                  <c:v>195.83395577473573</c:v>
                </c:pt>
                <c:pt idx="36">
                  <c:v>201.54735228562285</c:v>
                </c:pt>
                <c:pt idx="37">
                  <c:v>201.08695554135528</c:v>
                </c:pt>
                <c:pt idx="38">
                  <c:v>202.22357777774968</c:v>
                </c:pt>
                <c:pt idx="39">
                  <c:v>205.1705485084391</c:v>
                </c:pt>
                <c:pt idx="40">
                  <c:v>209.8031565799785</c:v>
                </c:pt>
                <c:pt idx="41">
                  <c:v>213.78804348701047</c:v>
                </c:pt>
                <c:pt idx="42">
                  <c:v>216.7845734497149</c:v>
                </c:pt>
                <c:pt idx="43">
                  <c:v>218.62950838829147</c:v>
                </c:pt>
                <c:pt idx="44">
                  <c:v>216.00672548124078</c:v>
                </c:pt>
                <c:pt idx="45">
                  <c:v>207.60228098589187</c:v>
                </c:pt>
                <c:pt idx="46">
                  <c:v>210.90734617037913</c:v>
                </c:pt>
                <c:pt idx="47">
                  <c:v>213.19933505753994</c:v>
                </c:pt>
                <c:pt idx="48">
                  <c:v>216.2687728892462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accounting'!$J$3:$J$51</c:f>
              <c:numCache>
                <c:ptCount val="49"/>
                <c:pt idx="0">
                  <c:v>100</c:v>
                </c:pt>
                <c:pt idx="1">
                  <c:v>104.78059958879695</c:v>
                </c:pt>
                <c:pt idx="2">
                  <c:v>109.8159621180806</c:v>
                </c:pt>
                <c:pt idx="3">
                  <c:v>110.94172104034871</c:v>
                </c:pt>
                <c:pt idx="4">
                  <c:v>114.86520414155379</c:v>
                </c:pt>
                <c:pt idx="5">
                  <c:v>115.41179347913571</c:v>
                </c:pt>
                <c:pt idx="6">
                  <c:v>113.83808591186488</c:v>
                </c:pt>
                <c:pt idx="7">
                  <c:v>117.4975285021526</c:v>
                </c:pt>
                <c:pt idx="8">
                  <c:v>119.88449556940266</c:v>
                </c:pt>
                <c:pt idx="9">
                  <c:v>123.51289797296492</c:v>
                </c:pt>
                <c:pt idx="10">
                  <c:v>119.1747889824869</c:v>
                </c:pt>
                <c:pt idx="11">
                  <c:v>119.28524898444736</c:v>
                </c:pt>
                <c:pt idx="12">
                  <c:v>122.64619673576843</c:v>
                </c:pt>
                <c:pt idx="13">
                  <c:v>125.20749534343321</c:v>
                </c:pt>
                <c:pt idx="14">
                  <c:v>127.96190538761158</c:v>
                </c:pt>
                <c:pt idx="15">
                  <c:v>128.02775368493405</c:v>
                </c:pt>
                <c:pt idx="16">
                  <c:v>125.38882493140677</c:v>
                </c:pt>
                <c:pt idx="17">
                  <c:v>126.3210901481304</c:v>
                </c:pt>
                <c:pt idx="18">
                  <c:v>123.30307901288387</c:v>
                </c:pt>
                <c:pt idx="19">
                  <c:v>127.45930476407648</c:v>
                </c:pt>
                <c:pt idx="20">
                  <c:v>133.0733818919382</c:v>
                </c:pt>
                <c:pt idx="21">
                  <c:v>136.8949846561203</c:v>
                </c:pt>
                <c:pt idx="22">
                  <c:v>139.0909680744416</c:v>
                </c:pt>
                <c:pt idx="23">
                  <c:v>139.63042574987762</c:v>
                </c:pt>
                <c:pt idx="24">
                  <c:v>143.10307945158794</c:v>
                </c:pt>
                <c:pt idx="25">
                  <c:v>145.8972914936266</c:v>
                </c:pt>
                <c:pt idx="26">
                  <c:v>146.82236884336038</c:v>
                </c:pt>
                <c:pt idx="27">
                  <c:v>146.59537223487774</c:v>
                </c:pt>
                <c:pt idx="28">
                  <c:v>151.16272853454015</c:v>
                </c:pt>
                <c:pt idx="29">
                  <c:v>153.37719809301745</c:v>
                </c:pt>
                <c:pt idx="30">
                  <c:v>156.4726481143121</c:v>
                </c:pt>
                <c:pt idx="31">
                  <c:v>158.96565409290096</c:v>
                </c:pt>
                <c:pt idx="32">
                  <c:v>163.36228412774264</c:v>
                </c:pt>
                <c:pt idx="33">
                  <c:v>167.1116471840182</c:v>
                </c:pt>
                <c:pt idx="34">
                  <c:v>172.8112972478607</c:v>
                </c:pt>
                <c:pt idx="35">
                  <c:v>180.53243158597803</c:v>
                </c:pt>
                <c:pt idx="36">
                  <c:v>183.5504307029607</c:v>
                </c:pt>
                <c:pt idx="37">
                  <c:v>184.46364667114022</c:v>
                </c:pt>
                <c:pt idx="38">
                  <c:v>187.44782597474696</c:v>
                </c:pt>
                <c:pt idx="39">
                  <c:v>191.2428950521087</c:v>
                </c:pt>
                <c:pt idx="40">
                  <c:v>196.26170609958226</c:v>
                </c:pt>
                <c:pt idx="41">
                  <c:v>198.0426719553276</c:v>
                </c:pt>
                <c:pt idx="42">
                  <c:v>198.1311575874577</c:v>
                </c:pt>
                <c:pt idx="43">
                  <c:v>198.16161259104237</c:v>
                </c:pt>
                <c:pt idx="44">
                  <c:v>196.9058535051388</c:v>
                </c:pt>
                <c:pt idx="45">
                  <c:v>195.98359175046477</c:v>
                </c:pt>
                <c:pt idx="46">
                  <c:v>201.3304830244543</c:v>
                </c:pt>
                <c:pt idx="47">
                  <c:v>203.52732189492673</c:v>
                </c:pt>
                <c:pt idx="48">
                  <c:v>204.80822895561994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accounting'!$K$3:$K$51</c:f>
              <c:numCache>
                <c:ptCount val="49"/>
                <c:pt idx="0">
                  <c:v>100</c:v>
                </c:pt>
                <c:pt idx="1">
                  <c:v>99.01721564982573</c:v>
                </c:pt>
                <c:pt idx="2">
                  <c:v>98.14025810585308</c:v>
                </c:pt>
                <c:pt idx="3">
                  <c:v>99.16694495669087</c:v>
                </c:pt>
                <c:pt idx="4">
                  <c:v>98.89081811565595</c:v>
                </c:pt>
                <c:pt idx="5">
                  <c:v>99.42565543146246</c:v>
                </c:pt>
                <c:pt idx="6">
                  <c:v>101.34708058517272</c:v>
                </c:pt>
                <c:pt idx="7">
                  <c:v>101.42781240012772</c:v>
                </c:pt>
                <c:pt idx="8">
                  <c:v>100.59193577732799</c:v>
                </c:pt>
                <c:pt idx="9">
                  <c:v>99.75784939522474</c:v>
                </c:pt>
                <c:pt idx="10">
                  <c:v>102.15362661351276</c:v>
                </c:pt>
                <c:pt idx="11">
                  <c:v>104.11263040975471</c:v>
                </c:pt>
                <c:pt idx="12">
                  <c:v>102.91155677253201</c:v>
                </c:pt>
                <c:pt idx="13">
                  <c:v>102.26677228434602</c:v>
                </c:pt>
                <c:pt idx="14">
                  <c:v>101.49575855620935</c:v>
                </c:pt>
                <c:pt idx="15">
                  <c:v>102.24667880804617</c:v>
                </c:pt>
                <c:pt idx="16">
                  <c:v>104.78642701420779</c:v>
                </c:pt>
                <c:pt idx="17">
                  <c:v>105.49135646776537</c:v>
                </c:pt>
                <c:pt idx="18">
                  <c:v>108.44191568038302</c:v>
                </c:pt>
                <c:pt idx="19">
                  <c:v>107.60259295841668</c:v>
                </c:pt>
                <c:pt idx="20">
                  <c:v>105.47722482122015</c:v>
                </c:pt>
                <c:pt idx="21">
                  <c:v>105.23719356883588</c:v>
                </c:pt>
                <c:pt idx="22">
                  <c:v>105.37542236862004</c:v>
                </c:pt>
                <c:pt idx="23">
                  <c:v>105.58718355938292</c:v>
                </c:pt>
                <c:pt idx="24">
                  <c:v>105.2050700352366</c:v>
                </c:pt>
                <c:pt idx="25">
                  <c:v>105.018252158085</c:v>
                </c:pt>
                <c:pt idx="26">
                  <c:v>105.6291898056137</c:v>
                </c:pt>
                <c:pt idx="27">
                  <c:v>107.13349959004846</c:v>
                </c:pt>
                <c:pt idx="28">
                  <c:v>106.4076741718559</c:v>
                </c:pt>
                <c:pt idx="29">
                  <c:v>105.96826319518186</c:v>
                </c:pt>
                <c:pt idx="30">
                  <c:v>105.03007684569899</c:v>
                </c:pt>
                <c:pt idx="31">
                  <c:v>105.03047871367896</c:v>
                </c:pt>
                <c:pt idx="32">
                  <c:v>104.51310240915322</c:v>
                </c:pt>
                <c:pt idx="33">
                  <c:v>103.76905042656368</c:v>
                </c:pt>
                <c:pt idx="34">
                  <c:v>103.19932539613501</c:v>
                </c:pt>
                <c:pt idx="35">
                  <c:v>102.57814090507298</c:v>
                </c:pt>
                <c:pt idx="36">
                  <c:v>102.45461766116819</c:v>
                </c:pt>
                <c:pt idx="37">
                  <c:v>103.92545684307231</c:v>
                </c:pt>
                <c:pt idx="38">
                  <c:v>104.77553815906109</c:v>
                </c:pt>
                <c:pt idx="39">
                  <c:v>104.96860576451508</c:v>
                </c:pt>
                <c:pt idx="40">
                  <c:v>104.67952223305872</c:v>
                </c:pt>
                <c:pt idx="41">
                  <c:v>104.7436708042827</c:v>
                </c:pt>
                <c:pt idx="42">
                  <c:v>105.16139533009144</c:v>
                </c:pt>
                <c:pt idx="43">
                  <c:v>105.96807694571208</c:v>
                </c:pt>
                <c:pt idx="44">
                  <c:v>107.7388325419056</c:v>
                </c:pt>
                <c:pt idx="45">
                  <c:v>110.68471478599311</c:v>
                </c:pt>
                <c:pt idx="46">
                  <c:v>109.97011510946501</c:v>
                </c:pt>
                <c:pt idx="47">
                  <c:v>109.45642480713467</c:v>
                </c:pt>
                <c:pt idx="48">
                  <c:v>108.80764263565351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accounting'!$L$3:$L$51</c:f>
              <c:numCache>
                <c:ptCount val="49"/>
                <c:pt idx="0">
                  <c:v>100</c:v>
                </c:pt>
                <c:pt idx="1">
                  <c:v>100.95006206825316</c:v>
                </c:pt>
                <c:pt idx="2">
                  <c:v>101.88900693319101</c:v>
                </c:pt>
                <c:pt idx="3">
                  <c:v>100.63509865046105</c:v>
                </c:pt>
                <c:pt idx="4">
                  <c:v>100.49318247884807</c:v>
                </c:pt>
                <c:pt idx="5">
                  <c:v>100.89160322327608</c:v>
                </c:pt>
                <c:pt idx="6">
                  <c:v>98.7539223810397</c:v>
                </c:pt>
                <c:pt idx="7">
                  <c:v>96.99515807600174</c:v>
                </c:pt>
                <c:pt idx="8">
                  <c:v>99.12157592213717</c:v>
                </c:pt>
                <c:pt idx="9">
                  <c:v>100.75493105127799</c:v>
                </c:pt>
                <c:pt idx="10">
                  <c:v>99.59767737426581</c:v>
                </c:pt>
                <c:pt idx="11">
                  <c:v>95.74137319210905</c:v>
                </c:pt>
                <c:pt idx="12">
                  <c:v>97.52405920419747</c:v>
                </c:pt>
                <c:pt idx="13">
                  <c:v>98.78833532539866</c:v>
                </c:pt>
                <c:pt idx="14">
                  <c:v>101.06517192707818</c:v>
                </c:pt>
                <c:pt idx="15">
                  <c:v>101.6941071373439</c:v>
                </c:pt>
                <c:pt idx="16">
                  <c:v>99.37037392971786</c:v>
                </c:pt>
                <c:pt idx="17">
                  <c:v>99.12881507723166</c:v>
                </c:pt>
                <c:pt idx="18">
                  <c:v>95.7914197158571</c:v>
                </c:pt>
                <c:pt idx="19">
                  <c:v>96.65465170153664</c:v>
                </c:pt>
                <c:pt idx="20">
                  <c:v>100.27878194037072</c:v>
                </c:pt>
                <c:pt idx="21">
                  <c:v>100.79483140829635</c:v>
                </c:pt>
                <c:pt idx="22">
                  <c:v>101.50953643948472</c:v>
                </c:pt>
                <c:pt idx="23">
                  <c:v>103.14284343600318</c:v>
                </c:pt>
                <c:pt idx="24">
                  <c:v>104.28680645745598</c:v>
                </c:pt>
                <c:pt idx="25">
                  <c:v>105.42365302963137</c:v>
                </c:pt>
                <c:pt idx="26">
                  <c:v>105.30911719290484</c:v>
                </c:pt>
                <c:pt idx="27">
                  <c:v>102.64863073872479</c:v>
                </c:pt>
                <c:pt idx="28">
                  <c:v>102.5421898756464</c:v>
                </c:pt>
                <c:pt idx="29">
                  <c:v>103.20491500818376</c:v>
                </c:pt>
                <c:pt idx="30">
                  <c:v>105.01572424352734</c:v>
                </c:pt>
                <c:pt idx="31">
                  <c:v>104.71742271746298</c:v>
                </c:pt>
                <c:pt idx="32">
                  <c:v>104.82476905483892</c:v>
                </c:pt>
                <c:pt idx="33">
                  <c:v>106.2713269480098</c:v>
                </c:pt>
                <c:pt idx="34">
                  <c:v>106.27533564020615</c:v>
                </c:pt>
                <c:pt idx="35">
                  <c:v>105.74940710148874</c:v>
                </c:pt>
                <c:pt idx="36">
                  <c:v>107.17417579984163</c:v>
                </c:pt>
                <c:pt idx="37">
                  <c:v>104.89412551708024</c:v>
                </c:pt>
                <c:pt idx="38">
                  <c:v>102.9654404829766</c:v>
                </c:pt>
                <c:pt idx="39">
                  <c:v>102.20456197474542</c:v>
                </c:pt>
                <c:pt idx="40">
                  <c:v>102.12091946556257</c:v>
                </c:pt>
                <c:pt idx="41">
                  <c:v>103.06159175553763</c:v>
                </c:pt>
                <c:pt idx="42">
                  <c:v>104.04453113301568</c:v>
                </c:pt>
                <c:pt idx="43">
                  <c:v>104.11521430697337</c:v>
                </c:pt>
                <c:pt idx="44">
                  <c:v>101.82077102069162</c:v>
                </c:pt>
                <c:pt idx="45">
                  <c:v>95.70282506954976</c:v>
                </c:pt>
                <c:pt idx="46">
                  <c:v>95.2593232660827</c:v>
                </c:pt>
                <c:pt idx="47">
                  <c:v>95.702188497663</c:v>
                </c:pt>
                <c:pt idx="48">
                  <c:v>97.04809452741281</c:v>
                </c:pt>
              </c:numCache>
            </c:numRef>
          </c:yVal>
          <c:smooth val="0"/>
        </c:ser>
        <c:axId val="10796714"/>
        <c:axId val="30061563"/>
      </c:scatterChart>
      <c:valAx>
        <c:axId val="10796714"/>
        <c:scaling>
          <c:orientation val="minMax"/>
          <c:max val="2012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crossBetween val="midCat"/>
        <c:dispUnits/>
        <c:majorUnit val="4"/>
      </c:valAx>
      <c:valAx>
        <c:axId val="30061563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index (1963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accounting'!$N$3:$N$51</c:f>
              <c:numCache>
                <c:ptCount val="49"/>
                <c:pt idx="0">
                  <c:v>0</c:v>
                </c:pt>
                <c:pt idx="1">
                  <c:v>0.06676470701467764</c:v>
                </c:pt>
                <c:pt idx="2">
                  <c:v>0.1350031447353083</c:v>
                </c:pt>
                <c:pt idx="3">
                  <c:v>0.1468667913728028</c:v>
                </c:pt>
                <c:pt idx="4">
                  <c:v>0.1909479431234373</c:v>
                </c:pt>
                <c:pt idx="5">
                  <c:v>0.21128683764760883</c:v>
                </c:pt>
                <c:pt idx="6">
                  <c:v>0.1881977969501829</c:v>
                </c:pt>
                <c:pt idx="7">
                  <c:v>0.20906835305266241</c:v>
                </c:pt>
                <c:pt idx="8">
                  <c:v>0.2574307721160761</c:v>
                </c:pt>
                <c:pt idx="9">
                  <c:v>0.31201442083773373</c:v>
                </c:pt>
                <c:pt idx="10">
                  <c:v>0.2780034978398909</c:v>
                </c:pt>
                <c:pt idx="11">
                  <c:v>0.24977515106054182</c:v>
                </c:pt>
                <c:pt idx="12">
                  <c:v>0.2997375808225393</c:v>
                </c:pt>
                <c:pt idx="13">
                  <c:v>0.33907100876867297</c:v>
                </c:pt>
                <c:pt idx="14">
                  <c:v>0.39241973489182347</c:v>
                </c:pt>
                <c:pt idx="15">
                  <c:v>0.4127466535679894</c:v>
                </c:pt>
                <c:pt idx="16">
                  <c:v>0.3847483317829179</c:v>
                </c:pt>
                <c:pt idx="17">
                  <c:v>0.401596712648542</c:v>
                </c:pt>
                <c:pt idx="18">
                  <c:v>0.3570996712555152</c:v>
                </c:pt>
                <c:pt idx="19">
                  <c:v>0.40666061217455857</c:v>
                </c:pt>
                <c:pt idx="20">
                  <c:v>0.49316991976345487</c:v>
                </c:pt>
                <c:pt idx="21">
                  <c:v>0.5381359348995727</c:v>
                </c:pt>
                <c:pt idx="22">
                  <c:v>0.5731824243469952</c:v>
                </c:pt>
                <c:pt idx="23">
                  <c:v>0.6046917926128462</c:v>
                </c:pt>
                <c:pt idx="24">
                  <c:v>0.6508156015084735</c:v>
                </c:pt>
                <c:pt idx="25">
                  <c:v>0.691791779316511</c:v>
                </c:pt>
                <c:pt idx="26">
                  <c:v>0.7077106952071155</c:v>
                </c:pt>
                <c:pt idx="27">
                  <c:v>0.6889636109648408</c:v>
                </c:pt>
                <c:pt idx="28">
                  <c:v>0.7219222806392637</c:v>
                </c:pt>
                <c:pt idx="29">
                  <c:v>0.7462279504123545</c:v>
                </c:pt>
                <c:pt idx="30">
                  <c:v>0.7873183770334711</c:v>
                </c:pt>
                <c:pt idx="31">
                  <c:v>0.806024631157398</c:v>
                </c:pt>
                <c:pt idx="32">
                  <c:v>0.839738413727126</c:v>
                </c:pt>
                <c:pt idx="33">
                  <c:v>0.8819409022140782</c:v>
                </c:pt>
                <c:pt idx="34">
                  <c:v>0.9224378897051447</c:v>
                </c:pt>
                <c:pt idx="35">
                  <c:v>0.9696309364459997</c:v>
                </c:pt>
                <c:pt idx="36">
                  <c:v>1.011118830723143</c:v>
                </c:pt>
                <c:pt idx="37">
                  <c:v>1.0078194974255517</c:v>
                </c:pt>
                <c:pt idx="38">
                  <c:v>1.0159512146493197</c:v>
                </c:pt>
                <c:pt idx="39">
                  <c:v>1.0368236521424112</c:v>
                </c:pt>
                <c:pt idx="40">
                  <c:v>1.0690363840544688</c:v>
                </c:pt>
                <c:pt idx="41">
                  <c:v>1.0961811697826969</c:v>
                </c:pt>
                <c:pt idx="42">
                  <c:v>1.1162620971002468</c:v>
                </c:pt>
                <c:pt idx="43">
                  <c:v>1.1284881344607884</c:v>
                </c:pt>
                <c:pt idx="44">
                  <c:v>1.1110762321451373</c:v>
                </c:pt>
                <c:pt idx="45">
                  <c:v>1.0538222950876828</c:v>
                </c:pt>
                <c:pt idx="46">
                  <c:v>1.076609346904945</c:v>
                </c:pt>
                <c:pt idx="47">
                  <c:v>1.092202938516012</c:v>
                </c:pt>
                <c:pt idx="48">
                  <c:v>1.112825369182707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accounting'!$O$3:$O$51</c:f>
              <c:numCache>
                <c:ptCount val="49"/>
                <c:pt idx="0">
                  <c:v>0</c:v>
                </c:pt>
                <c:pt idx="1">
                  <c:v>0.06737162271522912</c:v>
                </c:pt>
                <c:pt idx="2">
                  <c:v>0.13508777014350626</c:v>
                </c:pt>
                <c:pt idx="3">
                  <c:v>0.1498020112962673</c:v>
                </c:pt>
                <c:pt idx="4">
                  <c:v>0.19994183179504085</c:v>
                </c:pt>
                <c:pt idx="5">
                  <c:v>0.20679065487175907</c:v>
                </c:pt>
                <c:pt idx="6">
                  <c:v>0.18698330952204464</c:v>
                </c:pt>
                <c:pt idx="7">
                  <c:v>0.23263041078867353</c:v>
                </c:pt>
                <c:pt idx="8">
                  <c:v>0.2616450898489834</c:v>
                </c:pt>
                <c:pt idx="9">
                  <c:v>0.30466170472515797</c:v>
                </c:pt>
                <c:pt idx="10">
                  <c:v>0.2530790708937287</c:v>
                </c:pt>
                <c:pt idx="11">
                  <c:v>0.25441564795546073</c:v>
                </c:pt>
                <c:pt idx="12">
                  <c:v>0.29450249654924093</c:v>
                </c:pt>
                <c:pt idx="13">
                  <c:v>0.3243209294520667</c:v>
                </c:pt>
                <c:pt idx="14">
                  <c:v>0.3557143798481267</c:v>
                </c:pt>
                <c:pt idx="15">
                  <c:v>0.35645658962673726</c:v>
                </c:pt>
                <c:pt idx="16">
                  <c:v>0.32640877609487673</c:v>
                </c:pt>
                <c:pt idx="17">
                  <c:v>0.3370955267898498</c:v>
                </c:pt>
                <c:pt idx="18">
                  <c:v>0.3022088258652951</c:v>
                </c:pt>
                <c:pt idx="19">
                  <c:v>0.3500366966005367</c:v>
                </c:pt>
                <c:pt idx="20">
                  <c:v>0.4122220238950418</c:v>
                </c:pt>
                <c:pt idx="21">
                  <c:v>0.4530695923643628</c:v>
                </c:pt>
                <c:pt idx="22">
                  <c:v>0.4760287409637765</c:v>
                </c:pt>
                <c:pt idx="23">
                  <c:v>0.48161334194658756</c:v>
                </c:pt>
                <c:pt idx="24">
                  <c:v>0.5170547179187573</c:v>
                </c:pt>
                <c:pt idx="25">
                  <c:v>0.54495310063083</c:v>
                </c:pt>
                <c:pt idx="26">
                  <c:v>0.5540717839913175</c:v>
                </c:pt>
                <c:pt idx="27">
                  <c:v>0.5518395607761364</c:v>
                </c:pt>
                <c:pt idx="28">
                  <c:v>0.5961024650423642</c:v>
                </c:pt>
                <c:pt idx="29">
                  <c:v>0.617084019716523</c:v>
                </c:pt>
                <c:pt idx="30">
                  <c:v>0.6459104917998083</c:v>
                </c:pt>
                <c:pt idx="31">
                  <c:v>0.6687150924128574</c:v>
                </c:pt>
                <c:pt idx="32">
                  <c:v>0.7080749431986357</c:v>
                </c:pt>
                <c:pt idx="33">
                  <c:v>0.7408122884501996</c:v>
                </c:pt>
                <c:pt idx="34">
                  <c:v>0.7891975343457664</c:v>
                </c:pt>
                <c:pt idx="35">
                  <c:v>0.85225803204504</c:v>
                </c:pt>
                <c:pt idx="36">
                  <c:v>0.8761764997400835</c:v>
                </c:pt>
                <c:pt idx="37">
                  <c:v>0.883336523955472</c:v>
                </c:pt>
                <c:pt idx="38">
                  <c:v>0.9064890933046399</c:v>
                </c:pt>
                <c:pt idx="39">
                  <c:v>0.935406150610558</c:v>
                </c:pt>
                <c:pt idx="40">
                  <c:v>0.9727787066317813</c:v>
                </c:pt>
                <c:pt idx="41">
                  <c:v>0.9858113191203272</c:v>
                </c:pt>
                <c:pt idx="42">
                  <c:v>0.9864557725156163</c:v>
                </c:pt>
                <c:pt idx="43">
                  <c:v>0.9866775140462961</c:v>
                </c:pt>
                <c:pt idx="44">
                  <c:v>0.9775059994939758</c:v>
                </c:pt>
                <c:pt idx="45">
                  <c:v>0.9707328732631825</c:v>
                </c:pt>
                <c:pt idx="46">
                  <c:v>1.0095656242153253</c:v>
                </c:pt>
                <c:pt idx="47">
                  <c:v>1.0252224776192012</c:v>
                </c:pt>
                <c:pt idx="48">
                  <c:v>1.0342736823055028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accounting'!$P$3:$P$51</c:f>
              <c:numCache>
                <c:ptCount val="49"/>
                <c:pt idx="0">
                  <c:v>0</c:v>
                </c:pt>
                <c:pt idx="1">
                  <c:v>-0.014248713398501353</c:v>
                </c:pt>
                <c:pt idx="2">
                  <c:v>-0.027083029232754678</c:v>
                </c:pt>
                <c:pt idx="3">
                  <c:v>-0.012068783691420325</c:v>
                </c:pt>
                <c:pt idx="4">
                  <c:v>-0.01609152005017258</c:v>
                </c:pt>
                <c:pt idx="5">
                  <c:v>-0.008309927325281194</c:v>
                </c:pt>
                <c:pt idx="6">
                  <c:v>0.01930453097593991</c:v>
                </c:pt>
                <c:pt idx="7">
                  <c:v>0.020453306285514512</c:v>
                </c:pt>
                <c:pt idx="8">
                  <c:v>0.008514652256868689</c:v>
                </c:pt>
                <c:pt idx="9">
                  <c:v>-0.003497731366611475</c:v>
                </c:pt>
                <c:pt idx="10">
                  <c:v>0.030740422910642464</c:v>
                </c:pt>
                <c:pt idx="11">
                  <c:v>0.05814509960931299</c:v>
                </c:pt>
                <c:pt idx="12">
                  <c:v>0.041405003244691374</c:v>
                </c:pt>
                <c:pt idx="13">
                  <c:v>0.03233747208732594</c:v>
                </c:pt>
                <c:pt idx="14">
                  <c:v>0.021419439353524833</c:v>
                </c:pt>
                <c:pt idx="15">
                  <c:v>0.032053982091431246</c:v>
                </c:pt>
                <c:pt idx="16">
                  <c:v>0.06745185668981775</c:v>
                </c:pt>
                <c:pt idx="17">
                  <c:v>0.07712479521732825</c:v>
                </c:pt>
                <c:pt idx="18">
                  <c:v>0.11692250443891634</c:v>
                </c:pt>
                <c:pt idx="19">
                  <c:v>0.10571284372331012</c:v>
                </c:pt>
                <c:pt idx="20">
                  <c:v>0.07693151850952354</c:v>
                </c:pt>
                <c:pt idx="21">
                  <c:v>0.07364468080848693</c:v>
                </c:pt>
                <c:pt idx="22">
                  <c:v>0.0755384138282576</c:v>
                </c:pt>
                <c:pt idx="23">
                  <c:v>0.07843472733396717</c:v>
                </c:pt>
                <c:pt idx="24">
                  <c:v>0.07320423256215317</c:v>
                </c:pt>
                <c:pt idx="25">
                  <c:v>0.07064008988708609</c:v>
                </c:pt>
                <c:pt idx="26">
                  <c:v>0.07900856735363058</c:v>
                </c:pt>
                <c:pt idx="27">
                  <c:v>0.09940966716134936</c:v>
                </c:pt>
                <c:pt idx="28">
                  <c:v>0.08960220244088174</c:v>
                </c:pt>
                <c:pt idx="29">
                  <c:v>0.08363225170711278</c:v>
                </c:pt>
                <c:pt idx="30">
                  <c:v>0.0708025231545125</c:v>
                </c:pt>
                <c:pt idx="31">
                  <c:v>0.07080804320981532</c:v>
                </c:pt>
                <c:pt idx="32">
                  <c:v>0.06368381882074896</c:v>
                </c:pt>
                <c:pt idx="33">
                  <c:v>0.05337621774107321</c:v>
                </c:pt>
                <c:pt idx="34">
                  <c:v>0.04543354003605477</c:v>
                </c:pt>
                <c:pt idx="35">
                  <c:v>0.0367233297000806</c:v>
                </c:pt>
                <c:pt idx="36">
                  <c:v>0.034985008524261375</c:v>
                </c:pt>
                <c:pt idx="37">
                  <c:v>0.05554908987988223</c:v>
                </c:pt>
                <c:pt idx="38">
                  <c:v>0.06730193160849622</c:v>
                </c:pt>
                <c:pt idx="39">
                  <c:v>0.06995790807966751</c:v>
                </c:pt>
                <c:pt idx="40">
                  <c:v>0.06597924492111278</c:v>
                </c:pt>
                <c:pt idx="41">
                  <c:v>0.06686307089222095</c:v>
                </c:pt>
                <c:pt idx="42">
                  <c:v>0.07260518954147879</c:v>
                </c:pt>
                <c:pt idx="43">
                  <c:v>0.08362971602884031</c:v>
                </c:pt>
                <c:pt idx="44">
                  <c:v>0.1075383373294765</c:v>
                </c:pt>
                <c:pt idx="45">
                  <c:v>0.14645600418788374</c:v>
                </c:pt>
                <c:pt idx="46">
                  <c:v>0.1371115179211782</c:v>
                </c:pt>
                <c:pt idx="47">
                  <c:v>0.13035663944670145</c:v>
                </c:pt>
                <c:pt idx="48">
                  <c:v>0.12177989487240097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accounting'!$A$3:$A$51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'growth accounting'!$Q$3:$Q$51</c:f>
              <c:numCache>
                <c:ptCount val="49"/>
                <c:pt idx="0">
                  <c:v>0</c:v>
                </c:pt>
                <c:pt idx="1">
                  <c:v>0.013641797697949971</c:v>
                </c:pt>
                <c:pt idx="2">
                  <c:v>0.02699840382455556</c:v>
                </c:pt>
                <c:pt idx="3">
                  <c:v>0.009133563767955466</c:v>
                </c:pt>
                <c:pt idx="4">
                  <c:v>0.007097631378568991</c:v>
                </c:pt>
                <c:pt idx="5">
                  <c:v>0.012806110101130655</c:v>
                </c:pt>
                <c:pt idx="6">
                  <c:v>-0.01809004354780085</c:v>
                </c:pt>
                <c:pt idx="7">
                  <c:v>-0.044015364021526386</c:v>
                </c:pt>
                <c:pt idx="8">
                  <c:v>-0.012728969989776205</c:v>
                </c:pt>
                <c:pt idx="9">
                  <c:v>0.010850447479187389</c:v>
                </c:pt>
                <c:pt idx="10">
                  <c:v>-0.005815995964479822</c:v>
                </c:pt>
                <c:pt idx="11">
                  <c:v>-0.0627855965042321</c:v>
                </c:pt>
                <c:pt idx="12">
                  <c:v>-0.03616991897139315</c:v>
                </c:pt>
                <c:pt idx="13">
                  <c:v>-0.017587392770719485</c:v>
                </c:pt>
                <c:pt idx="14">
                  <c:v>0.01528591569017229</c:v>
                </c:pt>
                <c:pt idx="15">
                  <c:v>0.024236081849820037</c:v>
                </c:pt>
                <c:pt idx="16">
                  <c:v>-0.00911230100177659</c:v>
                </c:pt>
                <c:pt idx="17">
                  <c:v>-0.012623609358636458</c:v>
                </c:pt>
                <c:pt idx="18">
                  <c:v>-0.06203165904869731</c:v>
                </c:pt>
                <c:pt idx="19">
                  <c:v>-0.049088928149288294</c:v>
                </c:pt>
                <c:pt idx="20">
                  <c:v>0.004016377358888687</c:v>
                </c:pt>
                <c:pt idx="21">
                  <c:v>0.011421661726722149</c:v>
                </c:pt>
                <c:pt idx="22">
                  <c:v>0.02161526955496132</c:v>
                </c:pt>
                <c:pt idx="23">
                  <c:v>0.04464372333229241</c:v>
                </c:pt>
                <c:pt idx="24">
                  <c:v>0.06055665102756158</c:v>
                </c:pt>
                <c:pt idx="25">
                  <c:v>0.0761985887985945</c:v>
                </c:pt>
                <c:pt idx="26">
                  <c:v>0.07463034386216705</c:v>
                </c:pt>
                <c:pt idx="27">
                  <c:v>0.03771438302735493</c:v>
                </c:pt>
                <c:pt idx="28">
                  <c:v>0.03621761315601838</c:v>
                </c:pt>
                <c:pt idx="29">
                  <c:v>0.045511678988717774</c:v>
                </c:pt>
                <c:pt idx="30">
                  <c:v>0.07060536207914964</c:v>
                </c:pt>
                <c:pt idx="31">
                  <c:v>0.06650149553472455</c:v>
                </c:pt>
                <c:pt idx="32">
                  <c:v>0.06797965170774063</c:v>
                </c:pt>
                <c:pt idx="33">
                  <c:v>0.08775239602280561</c:v>
                </c:pt>
                <c:pt idx="34">
                  <c:v>0.08780681532332418</c:v>
                </c:pt>
                <c:pt idx="35">
                  <c:v>0.08064957470087694</c:v>
                </c:pt>
                <c:pt idx="36">
                  <c:v>0.09995732245879689</c:v>
                </c:pt>
                <c:pt idx="37">
                  <c:v>0.06893388359019693</c:v>
                </c:pt>
                <c:pt idx="38">
                  <c:v>0.042160189736183455</c:v>
                </c:pt>
                <c:pt idx="39">
                  <c:v>0.031459593452186074</c:v>
                </c:pt>
                <c:pt idx="40">
                  <c:v>0.0302784325015749</c:v>
                </c:pt>
                <c:pt idx="41">
                  <c:v>0.04350677977014877</c:v>
                </c:pt>
                <c:pt idx="42">
                  <c:v>0.057201135043151094</c:v>
                </c:pt>
                <c:pt idx="43">
                  <c:v>0.058180904385650975</c:v>
                </c:pt>
                <c:pt idx="44">
                  <c:v>0.02603189532168391</c:v>
                </c:pt>
                <c:pt idx="45">
                  <c:v>-0.06336658236338509</c:v>
                </c:pt>
                <c:pt idx="46">
                  <c:v>-0.07006779523155805</c:v>
                </c:pt>
                <c:pt idx="47">
                  <c:v>-0.06337617854989122</c:v>
                </c:pt>
                <c:pt idx="48">
                  <c:v>-0.04322820799519748</c:v>
                </c:pt>
              </c:numCache>
            </c:numRef>
          </c:yVal>
          <c:smooth val="0"/>
        </c:ser>
        <c:axId val="2118612"/>
        <c:axId val="19067509"/>
      </c:scatterChart>
      <c:valAx>
        <c:axId val="2118612"/>
        <c:scaling>
          <c:orientation val="minMax"/>
          <c:max val="2012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At val="-1"/>
        <c:crossBetween val="midCat"/>
        <c:dispUnits/>
        <c:majorUnit val="4"/>
      </c:valAx>
      <c:valAx>
        <c:axId val="19067509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index (1963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Real interest rates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'interest rates'!$E$2:$E$50</c:f>
              <c:numCache>
                <c:ptCount val="49"/>
                <c:pt idx="0">
                  <c:v>2.7559055118110187</c:v>
                </c:pt>
                <c:pt idx="1">
                  <c:v>2.642436149312366</c:v>
                </c:pt>
                <c:pt idx="2">
                  <c:v>2.2665369649805367</c:v>
                </c:pt>
                <c:pt idx="3">
                  <c:v>2.33753637245393</c:v>
                </c:pt>
                <c:pt idx="4">
                  <c:v>1.900191938579665</c:v>
                </c:pt>
                <c:pt idx="5">
                  <c:v>2.030505243088676</c:v>
                </c:pt>
                <c:pt idx="6">
                  <c:v>2.602089268755936</c:v>
                </c:pt>
                <c:pt idx="7">
                  <c:v>2.276190476190476</c:v>
                </c:pt>
                <c:pt idx="8">
                  <c:v>2.7900287631831278</c:v>
                </c:pt>
                <c:pt idx="9">
                  <c:v>1.8388625592417052</c:v>
                </c:pt>
                <c:pt idx="10">
                  <c:v>-0.4857928505957676</c:v>
                </c:pt>
                <c:pt idx="11">
                  <c:v>-0.6118721461187193</c:v>
                </c:pt>
                <c:pt idx="12">
                  <c:v>2.5827814569536534</c:v>
                </c:pt>
                <c:pt idx="13">
                  <c:v>1.5225563909774475</c:v>
                </c:pt>
                <c:pt idx="14">
                  <c:v>1.6168224299065281</c:v>
                </c:pt>
                <c:pt idx="15">
                  <c:v>1.2280701754386003</c:v>
                </c:pt>
                <c:pt idx="16">
                  <c:v>2.6031164069660884</c:v>
                </c:pt>
                <c:pt idx="17">
                  <c:v>4.36014625228518</c:v>
                </c:pt>
                <c:pt idx="18">
                  <c:v>7.247879359095188</c:v>
                </c:pt>
                <c:pt idx="19">
                  <c:v>7.73076923076923</c:v>
                </c:pt>
                <c:pt idx="20">
                  <c:v>8.583815028901732</c:v>
                </c:pt>
                <c:pt idx="21">
                  <c:v>8.126213592233</c:v>
                </c:pt>
                <c:pt idx="22">
                  <c:v>6.67318982387477</c:v>
                </c:pt>
                <c:pt idx="23">
                  <c:v>6.297376093294482</c:v>
                </c:pt>
                <c:pt idx="24">
                  <c:v>6.102514506769818</c:v>
                </c:pt>
                <c:pt idx="25">
                  <c:v>5.260115606936422</c:v>
                </c:pt>
                <c:pt idx="26">
                  <c:v>5.2165543792107805</c:v>
                </c:pt>
                <c:pt idx="27">
                  <c:v>5.091787439613515</c:v>
                </c:pt>
                <c:pt idx="28">
                  <c:v>5.605468749999987</c:v>
                </c:pt>
                <c:pt idx="29">
                  <c:v>4.9119373776908</c:v>
                </c:pt>
                <c:pt idx="30">
                  <c:v>5.739471106758098</c:v>
                </c:pt>
                <c:pt idx="31">
                  <c:v>5.377081292850172</c:v>
                </c:pt>
                <c:pt idx="32">
                  <c:v>5.368007850834178</c:v>
                </c:pt>
                <c:pt idx="33">
                  <c:v>5.36345776031435</c:v>
                </c:pt>
                <c:pt idx="34">
                  <c:v>5.370919881305647</c:v>
                </c:pt>
                <c:pt idx="35">
                  <c:v>5.458128078817737</c:v>
                </c:pt>
                <c:pt idx="36">
                  <c:v>5.303326810176134</c:v>
                </c:pt>
                <c:pt idx="37">
                  <c:v>4.6725317693059765</c:v>
                </c:pt>
                <c:pt idx="38">
                  <c:v>4.81299212598425</c:v>
                </c:pt>
                <c:pt idx="39">
                  <c:v>3.4965719882468216</c:v>
                </c:pt>
                <c:pt idx="40">
                  <c:v>2.7529182879377334</c:v>
                </c:pt>
                <c:pt idx="41">
                  <c:v>1.8780251694094918</c:v>
                </c:pt>
                <c:pt idx="42">
                  <c:v>2.3158914728682145</c:v>
                </c:pt>
                <c:pt idx="43">
                  <c:v>2.5850340136054584</c:v>
                </c:pt>
                <c:pt idx="44">
                  <c:v>3.356164383561633</c:v>
                </c:pt>
                <c:pt idx="45">
                  <c:v>4.37066402378592</c:v>
                </c:pt>
                <c:pt idx="46">
                  <c:v>3.5932872655479065</c:v>
                </c:pt>
                <c:pt idx="47">
                  <c:v>2.4877571008814936</c:v>
                </c:pt>
                <c:pt idx="48">
                  <c:v>1.8369351669941025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rates'!$A$2:$A$50</c:f>
              <c:numCache>
                <c:ptCount val="4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</c:numCache>
            </c:numRef>
          </c:xVal>
          <c:yVal>
            <c:numRef>
              <c:f>'interest rates'!$J$2:$J$50</c:f>
              <c:numCache>
                <c:ptCount val="49"/>
                <c:pt idx="0">
                  <c:v>10.368099216337235</c:v>
                </c:pt>
                <c:pt idx="1">
                  <c:v>10.678948384955419</c:v>
                </c:pt>
                <c:pt idx="2">
                  <c:v>10.964345888882004</c:v>
                </c:pt>
                <c:pt idx="3">
                  <c:v>10.630984960835713</c:v>
                </c:pt>
                <c:pt idx="4">
                  <c:v>10.719609655868645</c:v>
                </c:pt>
                <c:pt idx="5">
                  <c:v>10.548627550326211</c:v>
                </c:pt>
                <c:pt idx="6">
                  <c:v>9.956806868475518</c:v>
                </c:pt>
                <c:pt idx="7">
                  <c:v>9.932683317138341</c:v>
                </c:pt>
                <c:pt idx="8">
                  <c:v>10.185307681145762</c:v>
                </c:pt>
                <c:pt idx="9">
                  <c:v>10.443827294015543</c:v>
                </c:pt>
                <c:pt idx="10">
                  <c:v>9.718395801757795</c:v>
                </c:pt>
                <c:pt idx="11">
                  <c:v>9.162500100923069</c:v>
                </c:pt>
                <c:pt idx="12">
                  <c:v>9.499507471249336</c:v>
                </c:pt>
                <c:pt idx="13">
                  <c:v>9.685406464243895</c:v>
                </c:pt>
                <c:pt idx="14">
                  <c:v>9.912425410512851</c:v>
                </c:pt>
                <c:pt idx="15">
                  <c:v>9.691256926234793</c:v>
                </c:pt>
                <c:pt idx="16">
                  <c:v>8.978556027338701</c:v>
                </c:pt>
                <c:pt idx="17">
                  <c:v>8.789919347182739</c:v>
                </c:pt>
                <c:pt idx="18">
                  <c:v>8.04035343050907</c:v>
                </c:pt>
                <c:pt idx="19">
                  <c:v>8.247236682599018</c:v>
                </c:pt>
                <c:pt idx="20">
                  <c:v>8.793663357241687</c:v>
                </c:pt>
                <c:pt idx="21">
                  <c:v>8.857490188211603</c:v>
                </c:pt>
                <c:pt idx="22">
                  <c:v>8.820679774646736</c:v>
                </c:pt>
                <c:pt idx="23">
                  <c:v>8.764571248304055</c:v>
                </c:pt>
                <c:pt idx="24">
                  <c:v>8.866065747696734</c:v>
                </c:pt>
                <c:pt idx="25">
                  <c:v>8.916095842612167</c:v>
                </c:pt>
                <c:pt idx="26">
                  <c:v>8.753481805048668</c:v>
                </c:pt>
                <c:pt idx="27">
                  <c:v>8.365013386229544</c:v>
                </c:pt>
                <c:pt idx="28">
                  <c:v>8.550366078988464</c:v>
                </c:pt>
                <c:pt idx="29">
                  <c:v>8.664456376430751</c:v>
                </c:pt>
                <c:pt idx="30">
                  <c:v>8.912921159752695</c:v>
                </c:pt>
                <c:pt idx="31">
                  <c:v>8.912813285625932</c:v>
                </c:pt>
                <c:pt idx="32">
                  <c:v>9.052738561990436</c:v>
                </c:pt>
                <c:pt idx="33">
                  <c:v>9.257695914841635</c:v>
                </c:pt>
                <c:pt idx="34">
                  <c:v>9.417676606549453</c:v>
                </c:pt>
                <c:pt idx="35">
                  <c:v>9.595192071564899</c:v>
                </c:pt>
                <c:pt idx="36">
                  <c:v>9.630881442543284</c:v>
                </c:pt>
                <c:pt idx="37">
                  <c:v>9.214241805647664</c:v>
                </c:pt>
                <c:pt idx="38">
                  <c:v>8.981500114941959</c:v>
                </c:pt>
                <c:pt idx="39">
                  <c:v>8.929436723592927</c:v>
                </c:pt>
                <c:pt idx="40">
                  <c:v>9.00750081513903</c:v>
                </c:pt>
                <c:pt idx="41">
                  <c:v>8.9901216320671</c:v>
                </c:pt>
                <c:pt idx="42">
                  <c:v>8.87773772267967</c:v>
                </c:pt>
                <c:pt idx="43">
                  <c:v>8.664505039807183</c:v>
                </c:pt>
                <c:pt idx="44">
                  <c:v>8.213322110618021</c:v>
                </c:pt>
                <c:pt idx="45">
                  <c:v>7.510712925706106</c:v>
                </c:pt>
                <c:pt idx="46">
                  <c:v>7.675910095056068</c:v>
                </c:pt>
                <c:pt idx="47">
                  <c:v>7.7966914604179065</c:v>
                </c:pt>
                <c:pt idx="48">
                  <c:v>7.95171840423955</c:v>
                </c:pt>
              </c:numCache>
            </c:numRef>
          </c:yVal>
          <c:smooth val="0"/>
        </c:ser>
        <c:axId val="37389854"/>
        <c:axId val="964367"/>
      </c:scatterChart>
      <c:valAx>
        <c:axId val="37389854"/>
        <c:scaling>
          <c:orientation val="minMax"/>
          <c:max val="2012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At val="-2"/>
        <c:crossBetween val="midCat"/>
        <c:dispUnits/>
        <c:majorUnit val="4"/>
      </c:valAx>
      <c:valAx>
        <c:axId val="964367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0.77425</cdr:y>
    </cdr:from>
    <cdr:to>
      <cdr:x>0.52175</cdr:x>
      <cdr:y>0.82325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4591050"/>
          <a:ext cx="1619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0.1825</cdr:x>
      <cdr:y>0.7055</cdr:y>
    </cdr:from>
    <cdr:to>
      <cdr:x>0.36925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4181475"/>
          <a:ext cx="1619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0.60425</cdr:x>
      <cdr:y>0.232</cdr:y>
    </cdr:from>
    <cdr:to>
      <cdr:x>0.62525</cdr:x>
      <cdr:y>0.27275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38750" y="1371600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0.725</cdr:y>
    </cdr:from>
    <cdr:to>
      <cdr:x>0.41525</cdr:x>
      <cdr:y>0.75925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57575" y="4295775"/>
          <a:ext cx="142875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0.44275</cdr:x>
      <cdr:y>0.6145</cdr:y>
    </cdr:from>
    <cdr:to>
      <cdr:x>0.46275</cdr:x>
      <cdr:y>0.64225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38575" y="3638550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0.815</cdr:y>
    </cdr:from>
    <cdr:to>
      <cdr:x>0.9625</cdr:x>
      <cdr:y>0.81575</cdr:y>
    </cdr:to>
    <cdr:sp>
      <cdr:nvSpPr>
        <cdr:cNvPr id="1" name="Line 1"/>
        <cdr:cNvSpPr>
          <a:spLocks/>
        </cdr:cNvSpPr>
      </cdr:nvSpPr>
      <cdr:spPr>
        <a:xfrm flipV="1">
          <a:off x="990600" y="4829175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</cdr:x>
      <cdr:y>0.6775</cdr:y>
    </cdr:from>
    <cdr:to>
      <cdr:x>0.786</cdr:x>
      <cdr:y>0.7735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43675" y="4019550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0.87525</cdr:x>
      <cdr:y>0.63275</cdr:y>
    </cdr:from>
    <cdr:to>
      <cdr:x>0.954</cdr:x>
      <cdr:y>0.7565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91425" y="375285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0.82375</cdr:x>
      <cdr:y>0.3705</cdr:y>
    </cdr:from>
    <cdr:to>
      <cdr:x>0.86925</cdr:x>
      <cdr:y>0.44375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43750" y="2190750"/>
          <a:ext cx="3905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0.77025</cdr:x>
      <cdr:y>0.21725</cdr:y>
    </cdr:from>
    <cdr:to>
      <cdr:x>0.80125</cdr:x>
      <cdr:y>0.31325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77025" y="128587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0.6555</cdr:y>
    </cdr:from>
    <cdr:to>
      <cdr:x>0.964</cdr:x>
      <cdr:y>0.65625</cdr:y>
    </cdr:to>
    <cdr:sp>
      <cdr:nvSpPr>
        <cdr:cNvPr id="1" name="Line 1"/>
        <cdr:cNvSpPr>
          <a:spLocks/>
        </cdr:cNvSpPr>
      </cdr:nvSpPr>
      <cdr:spPr>
        <a:xfrm flipV="1">
          <a:off x="1095375" y="3886200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0.6885</cdr:y>
    </cdr:from>
    <cdr:to>
      <cdr:x>0.49325</cdr:x>
      <cdr:y>0.7845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0025" y="4076700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0.88525</cdr:x>
      <cdr:y>0.50075</cdr:y>
    </cdr:from>
    <cdr:to>
      <cdr:x>0.964</cdr:x>
      <cdr:y>0.6245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77150" y="2962275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0.8275</cdr:x>
      <cdr:y>0.4275</cdr:y>
    </cdr:from>
    <cdr:to>
      <cdr:x>0.873</cdr:x>
      <cdr:y>0.50075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72325" y="2533650"/>
          <a:ext cx="390525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0.789</cdr:x>
      <cdr:y>0.28825</cdr:y>
    </cdr:from>
    <cdr:to>
      <cdr:x>0.82</cdr:x>
      <cdr:y>0.38425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838950" y="170497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0.082</cdr:x>
      <cdr:y>0.8895</cdr:y>
    </cdr:from>
    <cdr:to>
      <cdr:x>0.127</cdr:x>
      <cdr:y>0.933</cdr:y>
    </cdr:to>
    <cdr:sp>
      <cdr:nvSpPr>
        <cdr:cNvPr id="6" name="TextBox 6"/>
        <cdr:cNvSpPr txBox="1">
          <a:spLocks noChangeArrowheads="1"/>
        </cdr:cNvSpPr>
      </cdr:nvSpPr>
      <cdr:spPr>
        <a:xfrm>
          <a:off x="704850" y="52768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0.073</cdr:x>
      <cdr:y>0.64425</cdr:y>
    </cdr:from>
    <cdr:to>
      <cdr:x>0.1175</cdr:x>
      <cdr:y>0.6885</cdr:y>
    </cdr:to>
    <cdr:sp>
      <cdr:nvSpPr>
        <cdr:cNvPr id="7" name="TextBox 7"/>
        <cdr:cNvSpPr txBox="1">
          <a:spLocks noChangeArrowheads="1"/>
        </cdr:cNvSpPr>
      </cdr:nvSpPr>
      <cdr:spPr>
        <a:xfrm>
          <a:off x="628650" y="3819525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0.073</cdr:x>
      <cdr:y>0.38475</cdr:y>
    </cdr:from>
    <cdr:to>
      <cdr:x>0.1175</cdr:x>
      <cdr:y>0.429</cdr:y>
    </cdr:to>
    <cdr:sp>
      <cdr:nvSpPr>
        <cdr:cNvPr id="8" name="TextBox 8"/>
        <cdr:cNvSpPr txBox="1">
          <a:spLocks noChangeArrowheads="1"/>
        </cdr:cNvSpPr>
      </cdr:nvSpPr>
      <cdr:spPr>
        <a:xfrm>
          <a:off x="628650" y="2276475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0.073</cdr:x>
      <cdr:y>0.14375</cdr:y>
    </cdr:from>
    <cdr:to>
      <cdr:x>0.1175</cdr:x>
      <cdr:y>0.1875</cdr:y>
    </cdr:to>
    <cdr:sp>
      <cdr:nvSpPr>
        <cdr:cNvPr id="9" name="TextBox 9"/>
        <cdr:cNvSpPr txBox="1">
          <a:spLocks noChangeArrowheads="1"/>
        </cdr:cNvSpPr>
      </cdr:nvSpPr>
      <cdr:spPr>
        <a:xfrm>
          <a:off x="628650" y="84772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0.8015</cdr:y>
    </cdr:from>
    <cdr:to>
      <cdr:x>0.9615</cdr:x>
      <cdr:y>0.8015</cdr:y>
    </cdr:to>
    <cdr:sp>
      <cdr:nvSpPr>
        <cdr:cNvPr id="1" name="Line 2"/>
        <cdr:cNvSpPr>
          <a:spLocks/>
        </cdr:cNvSpPr>
      </cdr:nvSpPr>
      <cdr:spPr>
        <a:xfrm>
          <a:off x="485775" y="47529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0.534</cdr:x>
      <cdr:y>0.211</cdr:y>
    </cdr:from>
    <cdr:to>
      <cdr:x>0.8225</cdr:x>
      <cdr:y>0.26325</cdr:y>
    </cdr:to>
    <cdr:sp>
      <cdr:nvSpPr>
        <cdr:cNvPr id="2" name="TextBox 3"/>
        <cdr:cNvSpPr txBox="1">
          <a:spLocks noChangeArrowheads="1"/>
        </cdr:cNvSpPr>
      </cdr:nvSpPr>
      <cdr:spPr>
        <a:xfrm>
          <a:off x="4629150" y="1247775"/>
          <a:ext cx="2505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0.37575</cdr:x>
      <cdr:y>0.5795</cdr:y>
    </cdr:from>
    <cdr:to>
      <cdr:x>0.7365</cdr:x>
      <cdr:y>0.63175</cdr:y>
    </cdr:to>
    <cdr:sp>
      <cdr:nvSpPr>
        <cdr:cNvPr id="3" name="TextBox 4"/>
        <cdr:cNvSpPr txBox="1">
          <a:spLocks noChangeArrowheads="1"/>
        </cdr:cNvSpPr>
      </cdr:nvSpPr>
      <cdr:spPr>
        <a:xfrm>
          <a:off x="3257550" y="3438525"/>
          <a:ext cx="3133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N3">
      <pane ySplit="735" topLeftCell="BM1" activePane="bottomLeft" state="split"/>
      <selection pane="topLeft" activeCell="P4" sqref="P4"/>
      <selection pane="bottomLeft" activeCell="V5" sqref="V5:V53"/>
    </sheetView>
  </sheetViews>
  <sheetFormatPr defaultColWidth="9.140625" defaultRowHeight="12.75"/>
  <cols>
    <col min="3" max="4" width="9.140625" style="1" customWidth="1"/>
    <col min="5" max="5" width="9.140625" style="17" customWidth="1"/>
    <col min="7" max="7" width="9.140625" style="19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  <col min="18" max="18" width="9.140625" style="6" customWidth="1"/>
    <col min="20" max="22" width="9.140625" style="6" customWidth="1"/>
  </cols>
  <sheetData>
    <row r="1" ht="12.75">
      <c r="A1" s="3" t="s">
        <v>59</v>
      </c>
    </row>
    <row r="2" ht="12.75"/>
    <row r="3" spans="3:26" ht="12.75">
      <c r="C3" s="1" t="s">
        <v>3</v>
      </c>
      <c r="E3" s="17" t="s">
        <v>7</v>
      </c>
      <c r="G3" s="19" t="s">
        <v>15</v>
      </c>
      <c r="I3" s="6" t="s">
        <v>9</v>
      </c>
      <c r="N3" s="6" t="s">
        <v>15</v>
      </c>
      <c r="P3" s="6" t="s">
        <v>18</v>
      </c>
      <c r="R3" s="6" t="s">
        <v>46</v>
      </c>
      <c r="T3" s="6" t="s">
        <v>20</v>
      </c>
      <c r="V3" s="6" t="s">
        <v>22</v>
      </c>
      <c r="X3" t="s">
        <v>23</v>
      </c>
      <c r="Z3" t="s">
        <v>27</v>
      </c>
    </row>
    <row r="4" spans="1:26" ht="12.75">
      <c r="A4" t="s">
        <v>5</v>
      </c>
      <c r="C4" s="1" t="s">
        <v>60</v>
      </c>
      <c r="E4" s="17" t="s">
        <v>11</v>
      </c>
      <c r="G4" s="19" t="s">
        <v>61</v>
      </c>
      <c r="I4" s="6" t="s">
        <v>10</v>
      </c>
      <c r="J4" s="6" t="s">
        <v>12</v>
      </c>
      <c r="K4" s="6" t="s">
        <v>13</v>
      </c>
      <c r="L4" s="6" t="s">
        <v>14</v>
      </c>
      <c r="N4" s="6" t="s">
        <v>16</v>
      </c>
      <c r="P4" s="6" t="s">
        <v>17</v>
      </c>
      <c r="R4" s="6" t="s">
        <v>19</v>
      </c>
      <c r="T4" s="6" t="s">
        <v>21</v>
      </c>
      <c r="V4" s="6" t="s">
        <v>52</v>
      </c>
      <c r="X4" t="s">
        <v>24</v>
      </c>
      <c r="Z4" t="s">
        <v>26</v>
      </c>
    </row>
    <row r="5" spans="1:26" ht="12.75">
      <c r="A5">
        <v>1964</v>
      </c>
      <c r="C5" s="15">
        <v>3389.4</v>
      </c>
      <c r="E5" s="18">
        <v>69305</v>
      </c>
      <c r="G5" s="7">
        <v>663.6</v>
      </c>
      <c r="H5" s="19"/>
      <c r="I5" s="7">
        <v>370.7</v>
      </c>
      <c r="J5" s="7">
        <v>59.4</v>
      </c>
      <c r="K5" s="7">
        <v>57.3</v>
      </c>
      <c r="L5" s="7">
        <v>2.7</v>
      </c>
      <c r="M5" s="7"/>
      <c r="N5" s="7">
        <v>97.2</v>
      </c>
      <c r="O5" s="7"/>
      <c r="P5" s="19">
        <v>34.6</v>
      </c>
      <c r="Q5" s="21"/>
      <c r="R5" s="7">
        <v>66.4</v>
      </c>
      <c r="T5" s="7">
        <v>1.6</v>
      </c>
      <c r="U5" s="7"/>
      <c r="V5" s="10">
        <v>4.4</v>
      </c>
      <c r="X5" s="22">
        <v>111301</v>
      </c>
      <c r="Z5" s="11" t="s">
        <v>25</v>
      </c>
    </row>
    <row r="6" spans="1:26" ht="12.75">
      <c r="A6">
        <f aca="true" t="shared" si="0" ref="A6:A53">A5+1</f>
        <v>1965</v>
      </c>
      <c r="C6" s="15">
        <v>3607</v>
      </c>
      <c r="E6" s="18">
        <v>71088</v>
      </c>
      <c r="G6" s="7">
        <v>719.1</v>
      </c>
      <c r="H6" s="19"/>
      <c r="I6" s="7">
        <v>399.5</v>
      </c>
      <c r="J6" s="7">
        <v>63.9</v>
      </c>
      <c r="K6" s="7">
        <v>60.7</v>
      </c>
      <c r="L6" s="7">
        <v>3</v>
      </c>
      <c r="M6" s="7"/>
      <c r="N6" s="7">
        <v>109</v>
      </c>
      <c r="O6" s="7"/>
      <c r="P6" s="19">
        <v>35.6</v>
      </c>
      <c r="Q6" s="21"/>
      <c r="R6" s="7">
        <v>70.7</v>
      </c>
      <c r="T6" s="7">
        <v>1.8</v>
      </c>
      <c r="U6" s="7"/>
      <c r="V6" s="10">
        <v>4.49</v>
      </c>
      <c r="X6" s="22">
        <v>113090</v>
      </c>
      <c r="Z6" s="11" t="s">
        <v>25</v>
      </c>
    </row>
    <row r="7" spans="1:26" ht="12.75">
      <c r="A7">
        <f t="shared" si="0"/>
        <v>1966</v>
      </c>
      <c r="C7" s="15">
        <v>3842.1</v>
      </c>
      <c r="E7" s="18">
        <v>72895</v>
      </c>
      <c r="G7" s="7">
        <v>787.7</v>
      </c>
      <c r="H7" s="19"/>
      <c r="I7" s="7">
        <v>442.7</v>
      </c>
      <c r="J7" s="7">
        <v>68.2</v>
      </c>
      <c r="K7" s="7">
        <v>63.2</v>
      </c>
      <c r="L7" s="7">
        <v>3.9</v>
      </c>
      <c r="M7" s="7"/>
      <c r="N7" s="7">
        <v>117.7</v>
      </c>
      <c r="O7" s="7"/>
      <c r="P7" s="19">
        <v>39.8</v>
      </c>
      <c r="Q7" s="21"/>
      <c r="R7" s="7">
        <v>76.5</v>
      </c>
      <c r="T7" s="7">
        <v>2.8</v>
      </c>
      <c r="U7" s="7"/>
      <c r="V7" s="10">
        <v>5.13</v>
      </c>
      <c r="X7" s="22">
        <v>114896</v>
      </c>
      <c r="Z7" s="1">
        <v>38.5</v>
      </c>
    </row>
    <row r="8" spans="1:26" ht="12.75">
      <c r="A8">
        <f t="shared" si="0"/>
        <v>1967</v>
      </c>
      <c r="C8" s="15">
        <v>3939.2</v>
      </c>
      <c r="E8" s="18">
        <v>74372</v>
      </c>
      <c r="G8" s="7">
        <v>832.4</v>
      </c>
      <c r="H8" s="19"/>
      <c r="I8" s="7">
        <v>475.1</v>
      </c>
      <c r="J8" s="7">
        <v>69.8</v>
      </c>
      <c r="K8" s="7">
        <v>67.9</v>
      </c>
      <c r="L8" s="7">
        <v>3.8</v>
      </c>
      <c r="M8" s="7"/>
      <c r="N8" s="7">
        <v>118.7</v>
      </c>
      <c r="O8" s="7"/>
      <c r="P8" s="19">
        <v>42.9</v>
      </c>
      <c r="Q8" s="21"/>
      <c r="R8" s="7">
        <v>82.9</v>
      </c>
      <c r="T8" s="7">
        <v>3.1</v>
      </c>
      <c r="U8" s="7"/>
      <c r="V8" s="10">
        <v>5.51</v>
      </c>
      <c r="X8" s="22">
        <v>116835</v>
      </c>
      <c r="Z8" s="1">
        <v>37.9</v>
      </c>
    </row>
    <row r="9" spans="1:26" ht="12.75">
      <c r="A9">
        <f t="shared" si="0"/>
        <v>1968</v>
      </c>
      <c r="C9" s="15">
        <v>4129.9</v>
      </c>
      <c r="E9" s="18">
        <v>75920</v>
      </c>
      <c r="G9" s="7">
        <v>909.8</v>
      </c>
      <c r="H9" s="19"/>
      <c r="I9" s="7">
        <v>524.3</v>
      </c>
      <c r="J9" s="7">
        <v>74.2</v>
      </c>
      <c r="K9" s="7">
        <v>76.4</v>
      </c>
      <c r="L9" s="7">
        <v>4.2</v>
      </c>
      <c r="M9" s="7"/>
      <c r="N9" s="7">
        <v>132.1</v>
      </c>
      <c r="O9" s="7"/>
      <c r="P9" s="19">
        <v>43.5</v>
      </c>
      <c r="Q9" s="21"/>
      <c r="R9" s="7">
        <v>90.4</v>
      </c>
      <c r="T9" s="7">
        <v>4.2</v>
      </c>
      <c r="U9" s="7"/>
      <c r="V9" s="10">
        <v>6.18</v>
      </c>
      <c r="X9" s="22">
        <v>118805</v>
      </c>
      <c r="Z9" s="1">
        <v>37.7</v>
      </c>
    </row>
    <row r="10" spans="1:26" ht="12.75">
      <c r="A10">
        <f t="shared" si="0"/>
        <v>1969</v>
      </c>
      <c r="C10" s="15">
        <v>4258.2</v>
      </c>
      <c r="E10" s="18">
        <v>77902</v>
      </c>
      <c r="G10" s="7">
        <v>984.4</v>
      </c>
      <c r="H10" s="19"/>
      <c r="I10" s="7">
        <v>577.6</v>
      </c>
      <c r="J10" s="7">
        <v>77.5</v>
      </c>
      <c r="K10" s="7">
        <v>83.9</v>
      </c>
      <c r="L10" s="7">
        <v>4.5</v>
      </c>
      <c r="M10" s="7"/>
      <c r="N10" s="7">
        <v>147.3</v>
      </c>
      <c r="O10" s="7"/>
      <c r="P10" s="19">
        <v>43.3</v>
      </c>
      <c r="Q10" s="21"/>
      <c r="R10" s="7">
        <v>99.2</v>
      </c>
      <c r="T10" s="7">
        <v>4.9</v>
      </c>
      <c r="U10" s="7"/>
      <c r="V10" s="10">
        <v>7.03</v>
      </c>
      <c r="X10" s="22">
        <v>120781</v>
      </c>
      <c r="Z10" s="1">
        <v>37.5</v>
      </c>
    </row>
    <row r="11" spans="1:26" ht="12.75">
      <c r="A11">
        <f t="shared" si="0"/>
        <v>1970</v>
      </c>
      <c r="C11" s="15">
        <v>4266.3</v>
      </c>
      <c r="E11" s="18">
        <v>78678</v>
      </c>
      <c r="G11" s="7">
        <v>1038.3</v>
      </c>
      <c r="H11" s="19"/>
      <c r="I11" s="7">
        <v>617.2</v>
      </c>
      <c r="J11" s="7">
        <v>78.5</v>
      </c>
      <c r="K11" s="7">
        <v>91.4</v>
      </c>
      <c r="L11" s="7">
        <v>4.8</v>
      </c>
      <c r="M11" s="7"/>
      <c r="N11" s="7">
        <v>150.4</v>
      </c>
      <c r="O11" s="7"/>
      <c r="P11" s="19">
        <v>43.7</v>
      </c>
      <c r="Q11" s="21"/>
      <c r="R11" s="7">
        <v>108.3</v>
      </c>
      <c r="T11" s="7">
        <v>5.3</v>
      </c>
      <c r="U11" s="7"/>
      <c r="V11" s="10">
        <v>8.04</v>
      </c>
      <c r="X11" s="22">
        <v>122963</v>
      </c>
      <c r="Z11" s="1">
        <v>37</v>
      </c>
    </row>
    <row r="12" spans="1:26" ht="12.75">
      <c r="A12">
        <f t="shared" si="0"/>
        <v>1971</v>
      </c>
      <c r="C12" s="15">
        <v>4409.5</v>
      </c>
      <c r="E12" s="18">
        <v>79367</v>
      </c>
      <c r="G12" s="7">
        <v>1126.8</v>
      </c>
      <c r="H12" s="19"/>
      <c r="I12" s="7">
        <v>658.9</v>
      </c>
      <c r="J12" s="7">
        <v>84.7</v>
      </c>
      <c r="K12" s="7">
        <v>100.5</v>
      </c>
      <c r="L12" s="7">
        <v>4.7</v>
      </c>
      <c r="M12" s="7"/>
      <c r="N12" s="7">
        <v>169.9</v>
      </c>
      <c r="O12" s="7"/>
      <c r="P12" s="19">
        <v>41.8</v>
      </c>
      <c r="Q12" s="21"/>
      <c r="R12" s="7">
        <v>117.8</v>
      </c>
      <c r="T12" s="7">
        <v>5</v>
      </c>
      <c r="U12" s="7"/>
      <c r="V12" s="10">
        <v>7.39</v>
      </c>
      <c r="X12" s="22">
        <v>125265</v>
      </c>
      <c r="Z12" s="1">
        <v>36.7</v>
      </c>
    </row>
    <row r="13" spans="1:26" ht="12.75">
      <c r="A13">
        <f t="shared" si="0"/>
        <v>1972</v>
      </c>
      <c r="C13" s="15">
        <v>4643.8</v>
      </c>
      <c r="E13" s="18">
        <v>82153</v>
      </c>
      <c r="G13" s="7">
        <v>1237.9</v>
      </c>
      <c r="H13" s="19"/>
      <c r="I13" s="7">
        <v>725.1</v>
      </c>
      <c r="J13" s="7">
        <v>96</v>
      </c>
      <c r="K13" s="7">
        <v>107.9</v>
      </c>
      <c r="L13" s="7">
        <v>6.6</v>
      </c>
      <c r="M13" s="7"/>
      <c r="N13" s="7">
        <v>198.5</v>
      </c>
      <c r="O13" s="7"/>
      <c r="P13" s="19">
        <v>42.6</v>
      </c>
      <c r="Q13" s="21"/>
      <c r="R13" s="7">
        <v>127.2</v>
      </c>
      <c r="T13" s="7">
        <v>4.3</v>
      </c>
      <c r="U13" s="8"/>
      <c r="V13" s="10">
        <v>7.21</v>
      </c>
      <c r="X13" s="22">
        <v>127572</v>
      </c>
      <c r="Z13" s="1">
        <v>36.9</v>
      </c>
    </row>
    <row r="14" spans="1:26" ht="12.75">
      <c r="A14">
        <f t="shared" si="0"/>
        <v>1973</v>
      </c>
      <c r="C14" s="15">
        <v>4912.8</v>
      </c>
      <c r="E14" s="18">
        <v>85064</v>
      </c>
      <c r="G14" s="7">
        <v>1382.3</v>
      </c>
      <c r="H14" s="19"/>
      <c r="I14" s="7">
        <v>811.2</v>
      </c>
      <c r="J14" s="7">
        <v>113.6</v>
      </c>
      <c r="K14" s="7">
        <v>117.2</v>
      </c>
      <c r="L14" s="7">
        <v>5.2</v>
      </c>
      <c r="M14" s="7"/>
      <c r="N14" s="7">
        <v>228.6</v>
      </c>
      <c r="O14" s="7"/>
      <c r="P14" s="19">
        <v>46.8</v>
      </c>
      <c r="Q14" s="21"/>
      <c r="R14" s="7">
        <v>140.8</v>
      </c>
      <c r="T14" s="7">
        <v>5.5</v>
      </c>
      <c r="U14" s="7"/>
      <c r="V14" s="10">
        <v>7.44</v>
      </c>
      <c r="X14" s="22">
        <v>129951</v>
      </c>
      <c r="Z14" s="1">
        <v>36.9</v>
      </c>
    </row>
    <row r="15" spans="1:26" ht="12.75">
      <c r="A15">
        <f t="shared" si="0"/>
        <v>1974</v>
      </c>
      <c r="C15" s="15">
        <v>4885.7</v>
      </c>
      <c r="E15" s="18">
        <v>86794</v>
      </c>
      <c r="G15" s="7">
        <v>1499.5</v>
      </c>
      <c r="H15" s="19"/>
      <c r="I15" s="7">
        <v>890.2</v>
      </c>
      <c r="J15" s="7">
        <v>113.5</v>
      </c>
      <c r="K15" s="7">
        <v>124.9</v>
      </c>
      <c r="L15" s="7">
        <v>3.3</v>
      </c>
      <c r="M15" s="7"/>
      <c r="N15" s="7">
        <v>235.4</v>
      </c>
      <c r="O15" s="7"/>
      <c r="P15" s="19">
        <v>56.3</v>
      </c>
      <c r="Q15" s="21"/>
      <c r="R15" s="7">
        <v>163.7</v>
      </c>
      <c r="T15" s="7">
        <v>9.1</v>
      </c>
      <c r="U15" s="7"/>
      <c r="V15" s="10">
        <v>8.57</v>
      </c>
      <c r="X15" s="22">
        <v>132317</v>
      </c>
      <c r="Z15" s="1">
        <v>36.4</v>
      </c>
    </row>
    <row r="16" spans="1:26" ht="12.75">
      <c r="A16">
        <f t="shared" si="0"/>
        <v>1975</v>
      </c>
      <c r="C16" s="15">
        <v>4875.4</v>
      </c>
      <c r="E16" s="18">
        <v>85846</v>
      </c>
      <c r="G16" s="7">
        <v>1637.7</v>
      </c>
      <c r="H16" s="19"/>
      <c r="I16" s="7">
        <v>949.1</v>
      </c>
      <c r="J16" s="7">
        <v>119.6</v>
      </c>
      <c r="K16" s="7">
        <v>135.3</v>
      </c>
      <c r="L16" s="7">
        <v>4.5</v>
      </c>
      <c r="M16" s="7"/>
      <c r="N16" s="7">
        <v>236.5</v>
      </c>
      <c r="O16" s="7"/>
      <c r="P16" s="19">
        <v>63.1</v>
      </c>
      <c r="Q16" s="21"/>
      <c r="R16" s="7">
        <v>190.4</v>
      </c>
      <c r="T16" s="7">
        <v>9.5</v>
      </c>
      <c r="U16" s="7"/>
      <c r="V16" s="10">
        <v>8.83</v>
      </c>
      <c r="X16" s="22">
        <v>134647</v>
      </c>
      <c r="Z16" s="1">
        <v>36</v>
      </c>
    </row>
    <row r="17" spans="1:26" ht="12.75">
      <c r="A17">
        <f t="shared" si="0"/>
        <v>1976</v>
      </c>
      <c r="C17" s="15">
        <v>5136.9</v>
      </c>
      <c r="E17" s="18">
        <v>88752</v>
      </c>
      <c r="G17" s="7">
        <v>1824.6</v>
      </c>
      <c r="H17" s="19"/>
      <c r="I17" s="7">
        <v>1059.3</v>
      </c>
      <c r="J17" s="7">
        <v>132.2</v>
      </c>
      <c r="K17" s="7">
        <v>146.4</v>
      </c>
      <c r="L17" s="7">
        <v>5.1</v>
      </c>
      <c r="M17" s="7"/>
      <c r="N17" s="7">
        <v>274.8</v>
      </c>
      <c r="O17" s="7"/>
      <c r="P17" s="19">
        <v>66.4</v>
      </c>
      <c r="Q17" s="21"/>
      <c r="R17" s="7">
        <v>208.2</v>
      </c>
      <c r="T17" s="7">
        <v>5.7</v>
      </c>
      <c r="U17" s="7"/>
      <c r="V17" s="10">
        <v>8.43</v>
      </c>
      <c r="X17" s="22">
        <v>137040</v>
      </c>
      <c r="Z17" s="1">
        <v>36.1</v>
      </c>
    </row>
    <row r="18" spans="1:26" ht="12.75">
      <c r="A18">
        <f t="shared" si="0"/>
        <v>1977</v>
      </c>
      <c r="C18" s="15">
        <v>5373.1</v>
      </c>
      <c r="E18" s="18">
        <v>92017</v>
      </c>
      <c r="G18" s="7">
        <v>2030.1</v>
      </c>
      <c r="H18" s="19"/>
      <c r="I18" s="7">
        <v>1180.5</v>
      </c>
      <c r="J18" s="7">
        <v>146</v>
      </c>
      <c r="K18" s="7">
        <v>159.7</v>
      </c>
      <c r="L18" s="7">
        <v>7.1</v>
      </c>
      <c r="M18" s="7"/>
      <c r="N18" s="7">
        <v>339</v>
      </c>
      <c r="O18" s="7"/>
      <c r="P18" s="19">
        <v>67.6</v>
      </c>
      <c r="Q18" s="21"/>
      <c r="R18" s="7">
        <v>231.8</v>
      </c>
      <c r="T18" s="7">
        <v>6.4</v>
      </c>
      <c r="U18" s="7"/>
      <c r="V18" s="10">
        <v>8.02</v>
      </c>
      <c r="X18" s="22">
        <v>139486</v>
      </c>
      <c r="Z18" s="1">
        <v>35.9</v>
      </c>
    </row>
    <row r="19" spans="1:26" ht="12.75">
      <c r="A19">
        <f t="shared" si="0"/>
        <v>1978</v>
      </c>
      <c r="C19" s="15">
        <v>5672.8</v>
      </c>
      <c r="E19" s="18">
        <v>96048</v>
      </c>
      <c r="G19" s="7">
        <v>2293.8</v>
      </c>
      <c r="H19" s="19"/>
      <c r="I19" s="7">
        <v>1335.5</v>
      </c>
      <c r="J19" s="7">
        <v>167.5</v>
      </c>
      <c r="K19" s="7">
        <v>170.9</v>
      </c>
      <c r="L19" s="7">
        <v>8.9</v>
      </c>
      <c r="M19" s="7"/>
      <c r="N19" s="7">
        <v>412.2</v>
      </c>
      <c r="O19" s="7"/>
      <c r="P19" s="19">
        <v>77</v>
      </c>
      <c r="Q19" s="21"/>
      <c r="R19" s="7">
        <v>261.4</v>
      </c>
      <c r="T19" s="7">
        <v>7</v>
      </c>
      <c r="U19" s="7"/>
      <c r="V19" s="10">
        <v>8.73</v>
      </c>
      <c r="X19" s="22">
        <v>141920</v>
      </c>
      <c r="Z19" s="1">
        <v>35.8</v>
      </c>
    </row>
    <row r="20" spans="1:26" ht="12.75">
      <c r="A20">
        <f t="shared" si="0"/>
        <v>1979</v>
      </c>
      <c r="C20" s="15">
        <v>5850.1</v>
      </c>
      <c r="E20" s="18">
        <v>98824</v>
      </c>
      <c r="G20" s="7">
        <v>2562.2</v>
      </c>
      <c r="H20" s="19"/>
      <c r="I20" s="7">
        <v>1498.3</v>
      </c>
      <c r="J20" s="7">
        <v>181.1</v>
      </c>
      <c r="K20" s="7">
        <v>180.1</v>
      </c>
      <c r="L20" s="7">
        <v>8.5</v>
      </c>
      <c r="M20" s="7"/>
      <c r="N20" s="7">
        <v>474.9</v>
      </c>
      <c r="O20" s="7"/>
      <c r="P20" s="19">
        <v>88.5</v>
      </c>
      <c r="Q20" s="21"/>
      <c r="R20" s="7">
        <v>298.9</v>
      </c>
      <c r="T20" s="7">
        <v>8.3</v>
      </c>
      <c r="U20" s="7"/>
      <c r="V20" s="10">
        <v>9.63</v>
      </c>
      <c r="X20" s="22">
        <v>144308</v>
      </c>
      <c r="Z20" s="1">
        <v>35.6</v>
      </c>
    </row>
    <row r="21" spans="1:26" ht="12.75">
      <c r="A21">
        <f t="shared" si="0"/>
        <v>1980</v>
      </c>
      <c r="C21" s="15">
        <v>5834</v>
      </c>
      <c r="E21" s="18">
        <v>99303</v>
      </c>
      <c r="G21" s="7">
        <v>2788.1</v>
      </c>
      <c r="H21" s="19"/>
      <c r="I21" s="7">
        <v>1647.6</v>
      </c>
      <c r="J21" s="7">
        <v>173.5</v>
      </c>
      <c r="K21" s="7">
        <v>200.3</v>
      </c>
      <c r="L21" s="7">
        <v>9.8</v>
      </c>
      <c r="M21" s="7"/>
      <c r="N21" s="7">
        <v>485.6</v>
      </c>
      <c r="O21" s="7"/>
      <c r="P21" s="19">
        <v>100.3</v>
      </c>
      <c r="Q21" s="21"/>
      <c r="R21" s="7">
        <v>344.1</v>
      </c>
      <c r="T21" s="7">
        <v>9.1</v>
      </c>
      <c r="U21" s="7"/>
      <c r="V21" s="10">
        <v>11.94</v>
      </c>
      <c r="X21" s="22">
        <v>146731</v>
      </c>
      <c r="Z21" s="1">
        <v>35.2</v>
      </c>
    </row>
    <row r="22" spans="1:26" ht="12.75">
      <c r="A22">
        <f t="shared" si="0"/>
        <v>1981</v>
      </c>
      <c r="C22" s="15">
        <v>5982.1</v>
      </c>
      <c r="E22" s="18">
        <v>100397</v>
      </c>
      <c r="G22" s="7">
        <v>3126.8</v>
      </c>
      <c r="H22" s="19"/>
      <c r="I22" s="7">
        <v>1819.7</v>
      </c>
      <c r="J22" s="7">
        <v>181.6</v>
      </c>
      <c r="K22" s="7">
        <v>235.6</v>
      </c>
      <c r="L22" s="7">
        <v>11.5</v>
      </c>
      <c r="M22" s="7"/>
      <c r="N22" s="7">
        <v>542.6</v>
      </c>
      <c r="O22" s="7"/>
      <c r="P22" s="19">
        <v>106.8</v>
      </c>
      <c r="Q22" s="21"/>
      <c r="R22" s="7">
        <v>393.3</v>
      </c>
      <c r="T22" s="7">
        <v>9.4</v>
      </c>
      <c r="U22" s="7"/>
      <c r="V22" s="10">
        <v>14.17</v>
      </c>
      <c r="X22" s="22">
        <v>148709</v>
      </c>
      <c r="Z22" s="1">
        <v>35.2</v>
      </c>
    </row>
    <row r="23" spans="1:26" ht="12.75">
      <c r="A23">
        <f t="shared" si="0"/>
        <v>1982</v>
      </c>
      <c r="C23" s="15">
        <v>5865.9</v>
      </c>
      <c r="E23" s="18">
        <v>99526</v>
      </c>
      <c r="G23" s="7">
        <v>3253.2</v>
      </c>
      <c r="H23" s="19"/>
      <c r="I23" s="7">
        <v>1919.6</v>
      </c>
      <c r="J23" s="7">
        <v>174.8</v>
      </c>
      <c r="K23" s="7">
        <v>240.9</v>
      </c>
      <c r="L23" s="7">
        <v>15</v>
      </c>
      <c r="M23" s="7"/>
      <c r="N23" s="7">
        <v>532.1</v>
      </c>
      <c r="O23" s="7"/>
      <c r="P23" s="19">
        <v>112.4</v>
      </c>
      <c r="Q23" s="21"/>
      <c r="R23" s="7">
        <v>433.5</v>
      </c>
      <c r="T23" s="7">
        <v>6.1</v>
      </c>
      <c r="U23" s="7"/>
      <c r="V23" s="10">
        <v>13.79</v>
      </c>
      <c r="X23" s="22">
        <v>150388</v>
      </c>
      <c r="Z23" s="1">
        <v>34.7</v>
      </c>
    </row>
    <row r="24" spans="1:26" ht="12.75">
      <c r="A24">
        <f t="shared" si="0"/>
        <v>1983</v>
      </c>
      <c r="C24" s="15">
        <v>6130.9</v>
      </c>
      <c r="E24" s="18">
        <v>100834</v>
      </c>
      <c r="G24" s="7">
        <v>3534.6</v>
      </c>
      <c r="H24" s="19"/>
      <c r="I24" s="7">
        <v>2035.5</v>
      </c>
      <c r="J24" s="7">
        <v>190.7</v>
      </c>
      <c r="K24" s="7">
        <v>263.3</v>
      </c>
      <c r="L24" s="7">
        <v>21.3</v>
      </c>
      <c r="M24" s="7"/>
      <c r="N24" s="7">
        <v>570.1</v>
      </c>
      <c r="O24" s="7"/>
      <c r="P24" s="19">
        <v>122.8</v>
      </c>
      <c r="Q24" s="21"/>
      <c r="R24" s="7">
        <v>451.1</v>
      </c>
      <c r="T24" s="7">
        <v>4</v>
      </c>
      <c r="U24" s="8"/>
      <c r="V24" s="10">
        <v>12.04</v>
      </c>
      <c r="X24" s="22">
        <v>151874</v>
      </c>
      <c r="Z24" s="1">
        <v>34.9</v>
      </c>
    </row>
    <row r="25" spans="1:26" ht="12.75">
      <c r="A25">
        <f t="shared" si="0"/>
        <v>1984</v>
      </c>
      <c r="C25" s="15">
        <v>6571.5</v>
      </c>
      <c r="E25" s="18">
        <v>105005</v>
      </c>
      <c r="G25" s="7">
        <v>3930.9</v>
      </c>
      <c r="H25" s="19"/>
      <c r="I25" s="7">
        <v>2245.4</v>
      </c>
      <c r="J25" s="7">
        <v>233.1</v>
      </c>
      <c r="K25" s="7">
        <v>289.8</v>
      </c>
      <c r="L25" s="7">
        <v>21.1</v>
      </c>
      <c r="M25" s="7"/>
      <c r="N25" s="7">
        <v>670.2</v>
      </c>
      <c r="O25" s="7"/>
      <c r="P25" s="19">
        <v>139.3</v>
      </c>
      <c r="Q25" s="21"/>
      <c r="R25" s="7">
        <v>474.3</v>
      </c>
      <c r="T25" s="7">
        <v>3.8</v>
      </c>
      <c r="U25" s="7"/>
      <c r="V25" s="10">
        <v>12.71</v>
      </c>
      <c r="X25" s="22">
        <v>153314</v>
      </c>
      <c r="Z25" s="1">
        <v>35.1</v>
      </c>
    </row>
    <row r="26" spans="1:26" ht="12.75">
      <c r="A26">
        <f t="shared" si="0"/>
        <v>1985</v>
      </c>
      <c r="C26" s="15">
        <v>6843.4</v>
      </c>
      <c r="E26" s="18">
        <v>107150</v>
      </c>
      <c r="G26" s="7">
        <v>4217.5</v>
      </c>
      <c r="H26" s="19"/>
      <c r="I26" s="7">
        <v>2411.7</v>
      </c>
      <c r="J26" s="7">
        <v>246.1</v>
      </c>
      <c r="K26" s="7">
        <v>308.1</v>
      </c>
      <c r="L26" s="7">
        <v>21.4</v>
      </c>
      <c r="M26" s="7"/>
      <c r="N26" s="7">
        <v>714.4</v>
      </c>
      <c r="O26" s="7"/>
      <c r="P26" s="19">
        <v>158.8</v>
      </c>
      <c r="Q26" s="21"/>
      <c r="R26" s="7">
        <v>505.4</v>
      </c>
      <c r="T26" s="7">
        <v>3</v>
      </c>
      <c r="U26" s="7"/>
      <c r="V26" s="10">
        <v>11.37</v>
      </c>
      <c r="X26" s="22">
        <v>154758</v>
      </c>
      <c r="Z26" s="1">
        <v>34.9</v>
      </c>
    </row>
    <row r="27" spans="1:26" ht="12.75">
      <c r="A27">
        <f t="shared" si="0"/>
        <v>1986</v>
      </c>
      <c r="C27" s="15">
        <v>7080.5</v>
      </c>
      <c r="E27" s="18">
        <v>109597</v>
      </c>
      <c r="G27" s="7">
        <v>4460.1</v>
      </c>
      <c r="H27" s="19"/>
      <c r="I27" s="7">
        <v>2557.7</v>
      </c>
      <c r="J27" s="7">
        <v>262.6</v>
      </c>
      <c r="K27" s="7">
        <v>323.4</v>
      </c>
      <c r="L27" s="7">
        <v>24.9</v>
      </c>
      <c r="M27" s="7"/>
      <c r="N27" s="7">
        <v>739.9</v>
      </c>
      <c r="O27" s="7"/>
      <c r="P27" s="19">
        <v>173.2</v>
      </c>
      <c r="Q27" s="21"/>
      <c r="R27" s="7">
        <v>538.5</v>
      </c>
      <c r="T27" s="7">
        <v>2.2</v>
      </c>
      <c r="U27" s="7"/>
      <c r="V27" s="10">
        <v>9.02</v>
      </c>
      <c r="X27" s="22">
        <v>156277</v>
      </c>
      <c r="Z27" s="1">
        <v>34.7</v>
      </c>
    </row>
    <row r="28" spans="1:26" ht="12.75">
      <c r="A28">
        <f t="shared" si="0"/>
        <v>1987</v>
      </c>
      <c r="C28" s="15">
        <v>7307</v>
      </c>
      <c r="E28" s="18">
        <v>112440</v>
      </c>
      <c r="G28" s="7">
        <v>4736.4</v>
      </c>
      <c r="H28" s="19"/>
      <c r="I28" s="7">
        <v>2735.6</v>
      </c>
      <c r="J28" s="7">
        <v>294.2</v>
      </c>
      <c r="K28" s="7">
        <v>347.5</v>
      </c>
      <c r="L28" s="7">
        <v>30.3</v>
      </c>
      <c r="M28" s="7"/>
      <c r="N28" s="7">
        <v>757.8</v>
      </c>
      <c r="O28" s="7"/>
      <c r="P28" s="19">
        <v>184.3</v>
      </c>
      <c r="Q28" s="21"/>
      <c r="R28" s="7">
        <v>571.1</v>
      </c>
      <c r="T28" s="7">
        <v>2.9</v>
      </c>
      <c r="U28" s="7"/>
      <c r="V28" s="10">
        <v>9.38</v>
      </c>
      <c r="X28" s="22">
        <v>157792</v>
      </c>
      <c r="Z28" s="1">
        <v>34.7</v>
      </c>
    </row>
    <row r="29" spans="1:26" ht="12.75">
      <c r="A29">
        <f t="shared" si="0"/>
        <v>1988</v>
      </c>
      <c r="C29" s="15">
        <v>7607.4</v>
      </c>
      <c r="E29" s="18">
        <v>114968</v>
      </c>
      <c r="G29" s="7">
        <v>5100.4</v>
      </c>
      <c r="H29" s="19"/>
      <c r="I29" s="7">
        <v>2954.2</v>
      </c>
      <c r="J29" s="7">
        <v>334.8</v>
      </c>
      <c r="K29" s="7">
        <v>374.5</v>
      </c>
      <c r="L29" s="7">
        <v>29.5</v>
      </c>
      <c r="M29" s="7"/>
      <c r="N29" s="7">
        <v>803.1</v>
      </c>
      <c r="O29" s="7"/>
      <c r="P29" s="19">
        <v>186.1</v>
      </c>
      <c r="Q29" s="21"/>
      <c r="R29" s="7">
        <v>611</v>
      </c>
      <c r="T29" s="7">
        <v>3.4</v>
      </c>
      <c r="U29" s="7"/>
      <c r="V29" s="10">
        <v>9.71</v>
      </c>
      <c r="X29" s="22">
        <v>159110</v>
      </c>
      <c r="Z29" s="1">
        <v>34.6</v>
      </c>
    </row>
    <row r="30" spans="1:26" ht="12.75">
      <c r="A30">
        <f t="shared" si="0"/>
        <v>1989</v>
      </c>
      <c r="C30" s="15">
        <v>7879.2</v>
      </c>
      <c r="E30" s="18">
        <v>117342</v>
      </c>
      <c r="G30" s="7">
        <v>5482.1</v>
      </c>
      <c r="H30" s="19"/>
      <c r="I30" s="7">
        <v>3131.3</v>
      </c>
      <c r="J30" s="7">
        <v>351.6</v>
      </c>
      <c r="K30" s="7">
        <v>398.9</v>
      </c>
      <c r="L30" s="7">
        <v>27.4</v>
      </c>
      <c r="M30" s="7"/>
      <c r="N30" s="7">
        <v>847.3</v>
      </c>
      <c r="O30" s="7"/>
      <c r="P30" s="19">
        <v>197.7</v>
      </c>
      <c r="Q30" s="21"/>
      <c r="R30" s="7">
        <v>651.5</v>
      </c>
      <c r="T30" s="7">
        <v>3.8</v>
      </c>
      <c r="U30" s="7"/>
      <c r="V30" s="10">
        <v>9.26</v>
      </c>
      <c r="X30" s="22">
        <v>160180</v>
      </c>
      <c r="Z30" s="1">
        <v>34.5</v>
      </c>
    </row>
    <row r="31" spans="1:26" ht="12.75">
      <c r="A31">
        <f t="shared" si="0"/>
        <v>1990</v>
      </c>
      <c r="C31" s="15">
        <v>8027.1</v>
      </c>
      <c r="E31" s="18">
        <v>118793</v>
      </c>
      <c r="G31" s="7">
        <v>5800.5</v>
      </c>
      <c r="H31" s="19"/>
      <c r="I31" s="7">
        <v>3326.3</v>
      </c>
      <c r="J31" s="7">
        <v>365.1</v>
      </c>
      <c r="K31" s="7">
        <v>425</v>
      </c>
      <c r="L31" s="7">
        <v>27</v>
      </c>
      <c r="M31" s="7"/>
      <c r="N31" s="7">
        <v>846.4</v>
      </c>
      <c r="O31" s="7"/>
      <c r="P31" s="19">
        <v>215.7</v>
      </c>
      <c r="Q31" s="21"/>
      <c r="R31" s="7">
        <v>691.2</v>
      </c>
      <c r="T31" s="7">
        <v>3.9</v>
      </c>
      <c r="U31" s="7"/>
      <c r="V31" s="10">
        <v>9.32</v>
      </c>
      <c r="X31" s="22">
        <v>161396</v>
      </c>
      <c r="Z31" s="1">
        <v>34.3</v>
      </c>
    </row>
    <row r="32" spans="1:26" ht="12.75">
      <c r="A32">
        <f t="shared" si="0"/>
        <v>1991</v>
      </c>
      <c r="C32" s="15">
        <v>8008.3</v>
      </c>
      <c r="E32" s="18">
        <v>117718</v>
      </c>
      <c r="G32" s="7">
        <v>5992.1</v>
      </c>
      <c r="H32" s="19"/>
      <c r="I32" s="7">
        <v>3438.3</v>
      </c>
      <c r="J32" s="7">
        <v>367.3</v>
      </c>
      <c r="K32" s="7">
        <v>457.1</v>
      </c>
      <c r="L32" s="7">
        <v>27.5</v>
      </c>
      <c r="M32" s="7"/>
      <c r="N32" s="7">
        <v>803.3</v>
      </c>
      <c r="O32" s="7"/>
      <c r="P32" s="19">
        <v>220.4</v>
      </c>
      <c r="Q32" s="21"/>
      <c r="R32" s="7">
        <v>724.4</v>
      </c>
      <c r="T32" s="7">
        <v>3.5</v>
      </c>
      <c r="U32" s="7"/>
      <c r="V32" s="10">
        <v>8.77</v>
      </c>
      <c r="X32" s="22">
        <v>163124</v>
      </c>
      <c r="Z32" s="1">
        <v>34.1</v>
      </c>
    </row>
    <row r="33" spans="1:26" ht="12.75">
      <c r="A33">
        <f t="shared" si="0"/>
        <v>1992</v>
      </c>
      <c r="C33" s="15">
        <v>8280</v>
      </c>
      <c r="E33" s="18">
        <v>118492</v>
      </c>
      <c r="G33" s="7">
        <v>6342.3</v>
      </c>
      <c r="H33" s="19"/>
      <c r="I33" s="7">
        <v>3631.4</v>
      </c>
      <c r="J33" s="7">
        <v>414.9</v>
      </c>
      <c r="K33" s="7">
        <v>483.4</v>
      </c>
      <c r="L33" s="7">
        <v>30.1</v>
      </c>
      <c r="M33" s="7"/>
      <c r="N33" s="7">
        <v>848.5</v>
      </c>
      <c r="O33" s="7"/>
      <c r="P33" s="19">
        <v>223</v>
      </c>
      <c r="Q33" s="21"/>
      <c r="R33" s="7">
        <v>744.4</v>
      </c>
      <c r="T33" s="7">
        <v>2.4</v>
      </c>
      <c r="U33" s="7"/>
      <c r="V33" s="10">
        <v>8.14</v>
      </c>
      <c r="X33" s="22">
        <v>164849</v>
      </c>
      <c r="Z33" s="1">
        <v>34.2</v>
      </c>
    </row>
    <row r="34" spans="1:26" ht="12.75">
      <c r="A34">
        <f t="shared" si="0"/>
        <v>1993</v>
      </c>
      <c r="C34" s="15">
        <v>8516.2</v>
      </c>
      <c r="E34" s="18">
        <v>120259</v>
      </c>
      <c r="G34" s="7">
        <v>6667.4</v>
      </c>
      <c r="H34" s="19"/>
      <c r="I34" s="7">
        <v>3797.1</v>
      </c>
      <c r="J34" s="7">
        <v>449.6</v>
      </c>
      <c r="K34" s="7">
        <v>503.1</v>
      </c>
      <c r="L34" s="7">
        <v>36.7</v>
      </c>
      <c r="M34" s="7"/>
      <c r="N34" s="7">
        <v>932.5</v>
      </c>
      <c r="O34" s="7"/>
      <c r="P34" s="19">
        <v>219.3</v>
      </c>
      <c r="Q34" s="21"/>
      <c r="R34" s="7">
        <v>778</v>
      </c>
      <c r="T34" s="7">
        <v>2.2</v>
      </c>
      <c r="U34" s="7"/>
      <c r="V34" s="10">
        <v>7.22</v>
      </c>
      <c r="X34" s="22">
        <v>166719</v>
      </c>
      <c r="Z34" s="1">
        <v>34.3</v>
      </c>
    </row>
    <row r="35" spans="1:26" ht="12.75">
      <c r="A35">
        <f t="shared" si="0"/>
        <v>1994</v>
      </c>
      <c r="C35" s="15">
        <v>8863.1</v>
      </c>
      <c r="E35" s="18">
        <v>123060</v>
      </c>
      <c r="G35" s="7">
        <v>7085.2</v>
      </c>
      <c r="H35" s="19"/>
      <c r="I35" s="7">
        <v>3998.5</v>
      </c>
      <c r="J35" s="7">
        <v>485.1</v>
      </c>
      <c r="K35" s="7">
        <v>545.2</v>
      </c>
      <c r="L35" s="7">
        <v>32.5</v>
      </c>
      <c r="M35" s="7"/>
      <c r="N35" s="7">
        <v>1033.5</v>
      </c>
      <c r="O35" s="7"/>
      <c r="P35" s="19">
        <v>220.9</v>
      </c>
      <c r="Q35" s="21"/>
      <c r="R35" s="7">
        <v>819.2</v>
      </c>
      <c r="T35" s="7">
        <v>2.1</v>
      </c>
      <c r="U35" s="8"/>
      <c r="V35" s="10">
        <v>7.96</v>
      </c>
      <c r="X35" s="22">
        <v>168638</v>
      </c>
      <c r="Z35" s="1">
        <v>34.5</v>
      </c>
    </row>
    <row r="36" spans="1:26" ht="12.75">
      <c r="A36">
        <f t="shared" si="0"/>
        <v>1995</v>
      </c>
      <c r="C36" s="15">
        <v>9086</v>
      </c>
      <c r="E36" s="18">
        <v>124900</v>
      </c>
      <c r="G36" s="7">
        <v>7414.7</v>
      </c>
      <c r="H36" s="19"/>
      <c r="I36" s="7">
        <v>4195.2</v>
      </c>
      <c r="J36" s="7">
        <v>516</v>
      </c>
      <c r="K36" s="7">
        <v>557.9</v>
      </c>
      <c r="L36" s="7">
        <v>34.8</v>
      </c>
      <c r="M36" s="7"/>
      <c r="N36" s="7">
        <v>1112.9</v>
      </c>
      <c r="O36" s="7"/>
      <c r="P36" s="19">
        <v>232.6</v>
      </c>
      <c r="Q36" s="21"/>
      <c r="R36" s="7">
        <v>869.5</v>
      </c>
      <c r="T36" s="7">
        <v>2.1</v>
      </c>
      <c r="U36" s="7"/>
      <c r="V36" s="10">
        <v>7.59</v>
      </c>
      <c r="X36" s="22">
        <v>170652</v>
      </c>
      <c r="Z36" s="1">
        <v>34.3</v>
      </c>
    </row>
    <row r="37" spans="1:26" ht="12.75">
      <c r="A37">
        <f t="shared" si="0"/>
        <v>1996</v>
      </c>
      <c r="C37" s="15">
        <v>9425.8</v>
      </c>
      <c r="E37" s="18">
        <v>126708</v>
      </c>
      <c r="G37" s="7">
        <v>7838.5</v>
      </c>
      <c r="H37" s="19"/>
      <c r="I37" s="7">
        <v>4391.4</v>
      </c>
      <c r="J37" s="7">
        <v>583.7</v>
      </c>
      <c r="K37" s="7">
        <v>580.8</v>
      </c>
      <c r="L37" s="7">
        <v>35.2</v>
      </c>
      <c r="M37" s="7"/>
      <c r="N37" s="7">
        <v>1209.4</v>
      </c>
      <c r="O37" s="7"/>
      <c r="P37" s="19">
        <v>244.2</v>
      </c>
      <c r="Q37" s="21"/>
      <c r="R37" s="7">
        <v>912.5</v>
      </c>
      <c r="T37" s="7">
        <v>1.9</v>
      </c>
      <c r="U37" s="7"/>
      <c r="V37" s="10">
        <v>7.37</v>
      </c>
      <c r="X37" s="22">
        <v>172945</v>
      </c>
      <c r="Z37" s="1">
        <v>34.3</v>
      </c>
    </row>
    <row r="38" spans="1:26" ht="12.75">
      <c r="A38">
        <f t="shared" si="0"/>
        <v>1997</v>
      </c>
      <c r="C38" s="15">
        <v>9845.9</v>
      </c>
      <c r="E38" s="18">
        <v>129558</v>
      </c>
      <c r="G38" s="7">
        <v>8332.4</v>
      </c>
      <c r="H38" s="19"/>
      <c r="I38" s="7">
        <v>4665.6</v>
      </c>
      <c r="J38" s="7">
        <v>628.2</v>
      </c>
      <c r="K38" s="7">
        <v>611.6</v>
      </c>
      <c r="L38" s="7">
        <v>33.8</v>
      </c>
      <c r="M38" s="7"/>
      <c r="N38" s="7">
        <v>1317.7</v>
      </c>
      <c r="O38" s="7"/>
      <c r="P38" s="19">
        <v>252.3</v>
      </c>
      <c r="Q38" s="21"/>
      <c r="R38" s="7">
        <v>963.8</v>
      </c>
      <c r="T38" s="7">
        <v>1.8</v>
      </c>
      <c r="U38" s="7"/>
      <c r="V38" s="10">
        <v>7.26</v>
      </c>
      <c r="X38" s="22">
        <v>175445</v>
      </c>
      <c r="Z38" s="1">
        <v>34.5</v>
      </c>
    </row>
    <row r="39" spans="1:26" ht="12.75">
      <c r="A39">
        <f t="shared" si="0"/>
        <v>1998</v>
      </c>
      <c r="C39" s="15">
        <v>10274.7</v>
      </c>
      <c r="E39" s="18">
        <v>131463</v>
      </c>
      <c r="G39" s="7">
        <v>8793.5</v>
      </c>
      <c r="H39" s="19"/>
      <c r="I39" s="7">
        <v>5023.2</v>
      </c>
      <c r="J39" s="7">
        <v>687.5</v>
      </c>
      <c r="K39" s="7">
        <v>639.5</v>
      </c>
      <c r="L39" s="7">
        <v>36.4</v>
      </c>
      <c r="M39" s="7"/>
      <c r="N39" s="7">
        <v>1447.1</v>
      </c>
      <c r="O39" s="7"/>
      <c r="P39" s="19">
        <v>262.9</v>
      </c>
      <c r="Q39" s="21"/>
      <c r="R39" s="7">
        <v>1020.5</v>
      </c>
      <c r="T39" s="7">
        <v>1.1</v>
      </c>
      <c r="U39" s="7"/>
      <c r="V39" s="10">
        <v>6.53</v>
      </c>
      <c r="X39" s="22">
        <v>178018</v>
      </c>
      <c r="Z39" s="1">
        <v>34.5</v>
      </c>
    </row>
    <row r="40" spans="1:26" ht="12.75">
      <c r="A40">
        <f t="shared" si="0"/>
        <v>1999</v>
      </c>
      <c r="C40" s="15">
        <v>10770.7</v>
      </c>
      <c r="E40" s="18">
        <v>133488</v>
      </c>
      <c r="G40" s="7">
        <v>9353.5</v>
      </c>
      <c r="H40" s="19"/>
      <c r="I40" s="7">
        <v>5353.9</v>
      </c>
      <c r="J40" s="7">
        <v>746.8</v>
      </c>
      <c r="K40" s="7">
        <v>673.6</v>
      </c>
      <c r="L40" s="7">
        <v>45.2</v>
      </c>
      <c r="M40" s="7"/>
      <c r="N40" s="7">
        <v>1580.7</v>
      </c>
      <c r="O40" s="7"/>
      <c r="P40" s="19">
        <v>287.4</v>
      </c>
      <c r="Q40" s="21"/>
      <c r="R40" s="7">
        <v>1094.4</v>
      </c>
      <c r="T40" s="7">
        <v>1.5</v>
      </c>
      <c r="U40" s="7"/>
      <c r="V40" s="10">
        <v>7.04</v>
      </c>
      <c r="X40" s="22">
        <v>180606</v>
      </c>
      <c r="Z40" s="1">
        <v>34.3</v>
      </c>
    </row>
    <row r="41" spans="1:26" ht="12.75">
      <c r="A41">
        <f t="shared" si="0"/>
        <v>2000</v>
      </c>
      <c r="C41" s="15">
        <v>11216.4</v>
      </c>
      <c r="E41" s="18">
        <v>136891</v>
      </c>
      <c r="G41" s="7">
        <v>9951.5</v>
      </c>
      <c r="H41" s="19"/>
      <c r="I41" s="7">
        <v>5788.8</v>
      </c>
      <c r="J41" s="7">
        <v>817.5</v>
      </c>
      <c r="K41" s="7">
        <v>708.6</v>
      </c>
      <c r="L41" s="7">
        <v>45.8</v>
      </c>
      <c r="M41" s="7"/>
      <c r="N41" s="7">
        <v>1717.7</v>
      </c>
      <c r="O41" s="7"/>
      <c r="P41" s="19">
        <v>304.4</v>
      </c>
      <c r="Q41" s="21"/>
      <c r="R41" s="7">
        <v>1184.3</v>
      </c>
      <c r="T41" s="7">
        <v>2.2</v>
      </c>
      <c r="U41" s="7"/>
      <c r="V41" s="10">
        <v>7.62</v>
      </c>
      <c r="X41" s="22">
        <v>182748</v>
      </c>
      <c r="Z41" s="1">
        <v>34.3</v>
      </c>
    </row>
    <row r="42" spans="1:26" ht="12.75">
      <c r="A42">
        <f t="shared" si="0"/>
        <v>2001</v>
      </c>
      <c r="C42" s="15">
        <v>11337.5</v>
      </c>
      <c r="E42" s="18">
        <v>136933</v>
      </c>
      <c r="G42" s="7">
        <v>10286.2</v>
      </c>
      <c r="H42" s="19"/>
      <c r="I42" s="7">
        <v>5979.3</v>
      </c>
      <c r="J42" s="7">
        <v>870.7</v>
      </c>
      <c r="K42" s="7">
        <v>727.7</v>
      </c>
      <c r="L42" s="7">
        <v>58.7</v>
      </c>
      <c r="M42" s="7"/>
      <c r="N42" s="7">
        <v>1700.2</v>
      </c>
      <c r="O42" s="7"/>
      <c r="P42" s="19">
        <v>322</v>
      </c>
      <c r="Q42" s="21"/>
      <c r="R42" s="7">
        <v>1256.2</v>
      </c>
      <c r="T42" s="7">
        <v>2.3</v>
      </c>
      <c r="U42" s="7"/>
      <c r="V42" s="10">
        <v>7.08</v>
      </c>
      <c r="X42" s="22">
        <v>185144</v>
      </c>
      <c r="Z42" s="1">
        <v>34</v>
      </c>
    </row>
    <row r="43" spans="1:26" ht="12.75">
      <c r="A43">
        <f t="shared" si="0"/>
        <v>2002</v>
      </c>
      <c r="C43" s="15">
        <v>11543.1</v>
      </c>
      <c r="E43" s="18">
        <v>136485</v>
      </c>
      <c r="G43" s="7">
        <v>10642.3</v>
      </c>
      <c r="H43" s="19"/>
      <c r="I43" s="7">
        <v>6110.8</v>
      </c>
      <c r="J43" s="7">
        <v>890.3</v>
      </c>
      <c r="K43" s="7">
        <v>762.8</v>
      </c>
      <c r="L43" s="7">
        <v>41.4</v>
      </c>
      <c r="M43" s="7"/>
      <c r="N43" s="7">
        <v>1634.9</v>
      </c>
      <c r="O43" s="7"/>
      <c r="P43" s="19">
        <v>343.4</v>
      </c>
      <c r="Q43" s="21"/>
      <c r="R43" s="7">
        <v>1305</v>
      </c>
      <c r="T43" s="7">
        <v>1.6</v>
      </c>
      <c r="U43" s="7"/>
      <c r="V43" s="10">
        <v>6.49</v>
      </c>
      <c r="X43" s="22">
        <v>187442</v>
      </c>
      <c r="Z43" s="1">
        <v>33.9</v>
      </c>
    </row>
    <row r="44" spans="1:26" ht="12.75">
      <c r="A44">
        <f t="shared" si="0"/>
        <v>2003</v>
      </c>
      <c r="C44" s="15">
        <v>11836.4</v>
      </c>
      <c r="E44" s="18">
        <v>137736</v>
      </c>
      <c r="G44" s="7">
        <v>11142.2</v>
      </c>
      <c r="H44" s="19"/>
      <c r="I44" s="7">
        <v>6382.6</v>
      </c>
      <c r="J44" s="7">
        <v>930.6</v>
      </c>
      <c r="K44" s="7">
        <v>806.8</v>
      </c>
      <c r="L44" s="7">
        <v>49.1</v>
      </c>
      <c r="M44" s="7"/>
      <c r="N44" s="7">
        <v>1713.3</v>
      </c>
      <c r="O44" s="7"/>
      <c r="P44" s="19">
        <v>355.7</v>
      </c>
      <c r="Q44" s="21"/>
      <c r="R44" s="7">
        <v>1354.1</v>
      </c>
      <c r="T44" s="7">
        <v>2.1</v>
      </c>
      <c r="U44" s="7"/>
      <c r="V44" s="10">
        <v>5.67</v>
      </c>
      <c r="X44" s="22">
        <v>189444</v>
      </c>
      <c r="Z44" s="1">
        <v>33.7</v>
      </c>
    </row>
    <row r="45" spans="1:26" ht="12.75">
      <c r="A45">
        <f t="shared" si="0"/>
        <v>2004</v>
      </c>
      <c r="C45" s="15">
        <v>12246.9</v>
      </c>
      <c r="E45" s="18">
        <v>139252</v>
      </c>
      <c r="G45" s="19">
        <v>11853.3</v>
      </c>
      <c r="H45" s="19"/>
      <c r="I45" s="19">
        <v>6693.4</v>
      </c>
      <c r="J45" s="19">
        <v>1033.8</v>
      </c>
      <c r="K45" s="19">
        <v>863.4</v>
      </c>
      <c r="L45" s="19">
        <v>46.4</v>
      </c>
      <c r="M45" s="19"/>
      <c r="N45" s="19">
        <v>1903.6</v>
      </c>
      <c r="O45" s="19"/>
      <c r="P45" s="19">
        <v>372.3</v>
      </c>
      <c r="Q45" s="21"/>
      <c r="R45" s="19">
        <v>1432.8</v>
      </c>
      <c r="T45" s="6">
        <v>2.8</v>
      </c>
      <c r="U45" s="7"/>
      <c r="V45" s="10">
        <v>5.63</v>
      </c>
      <c r="X45" s="22">
        <v>191686</v>
      </c>
      <c r="Z45" s="1">
        <v>33.7</v>
      </c>
    </row>
    <row r="46" spans="1:26" ht="12.75">
      <c r="A46">
        <f t="shared" si="0"/>
        <v>2005</v>
      </c>
      <c r="C46" s="15">
        <v>12623</v>
      </c>
      <c r="E46" s="17">
        <v>141730</v>
      </c>
      <c r="G46" s="20">
        <v>12623</v>
      </c>
      <c r="H46" s="19"/>
      <c r="I46" s="20">
        <v>7065</v>
      </c>
      <c r="J46" s="20">
        <v>1069.8</v>
      </c>
      <c r="K46" s="20">
        <v>930.2</v>
      </c>
      <c r="L46" s="20">
        <v>60.9</v>
      </c>
      <c r="M46" s="20"/>
      <c r="N46" s="20">
        <v>2122.3</v>
      </c>
      <c r="O46" s="20"/>
      <c r="P46" s="19">
        <v>392.2</v>
      </c>
      <c r="Q46" s="21"/>
      <c r="R46" s="20">
        <v>1541.4</v>
      </c>
      <c r="T46" s="8">
        <v>3.3</v>
      </c>
      <c r="U46" s="8"/>
      <c r="V46" s="6">
        <v>5.24</v>
      </c>
      <c r="X46" s="22">
        <v>193890</v>
      </c>
      <c r="Z46" s="1">
        <v>33.8</v>
      </c>
    </row>
    <row r="47" spans="1:26" ht="12.75">
      <c r="A47">
        <f t="shared" si="0"/>
        <v>2006</v>
      </c>
      <c r="C47" s="15">
        <v>12958.5</v>
      </c>
      <c r="E47" s="17">
        <v>144427</v>
      </c>
      <c r="G47" s="19">
        <v>13377.2</v>
      </c>
      <c r="H47" s="19"/>
      <c r="I47" s="19">
        <v>7477</v>
      </c>
      <c r="J47" s="19">
        <v>1133</v>
      </c>
      <c r="K47" s="19">
        <v>986.8</v>
      </c>
      <c r="L47" s="19">
        <v>51.4</v>
      </c>
      <c r="M47" s="19"/>
      <c r="N47" s="19">
        <v>2267.2</v>
      </c>
      <c r="O47" s="19"/>
      <c r="P47" s="19">
        <v>425.1</v>
      </c>
      <c r="Q47" s="21"/>
      <c r="R47" s="19">
        <v>1660.7</v>
      </c>
      <c r="T47" s="6">
        <v>3.2</v>
      </c>
      <c r="U47" s="7"/>
      <c r="V47" s="6">
        <v>5.59</v>
      </c>
      <c r="X47" s="22">
        <v>196292</v>
      </c>
      <c r="Z47" s="1">
        <v>33.9</v>
      </c>
    </row>
    <row r="48" spans="1:26" ht="12.75">
      <c r="A48">
        <f t="shared" si="0"/>
        <v>2007</v>
      </c>
      <c r="C48" s="15">
        <v>13206.4</v>
      </c>
      <c r="E48" s="17">
        <v>146047</v>
      </c>
      <c r="G48" s="19">
        <v>14028.7</v>
      </c>
      <c r="H48" s="19"/>
      <c r="I48" s="19">
        <v>7855.9</v>
      </c>
      <c r="J48" s="19">
        <v>1090.4</v>
      </c>
      <c r="K48" s="19">
        <v>1027.2</v>
      </c>
      <c r="L48" s="19">
        <v>54.6</v>
      </c>
      <c r="M48" s="19"/>
      <c r="N48" s="19">
        <v>2266.1</v>
      </c>
      <c r="O48" s="19"/>
      <c r="P48" s="19">
        <v>456.6</v>
      </c>
      <c r="Q48" s="21"/>
      <c r="R48" s="19">
        <v>1767.5</v>
      </c>
      <c r="T48" s="6">
        <v>2.9</v>
      </c>
      <c r="U48" s="7"/>
      <c r="V48" s="6">
        <v>5.56</v>
      </c>
      <c r="X48" s="22">
        <v>198359</v>
      </c>
      <c r="Z48" s="1">
        <v>33.9</v>
      </c>
    </row>
    <row r="49" spans="1:26" ht="12.75">
      <c r="A49">
        <f t="shared" si="0"/>
        <v>2008</v>
      </c>
      <c r="C49" s="15">
        <v>13161.9</v>
      </c>
      <c r="E49" s="17">
        <v>145362</v>
      </c>
      <c r="G49" s="19">
        <v>14291.5</v>
      </c>
      <c r="H49" s="19"/>
      <c r="I49" s="19">
        <v>8068.3</v>
      </c>
      <c r="J49" s="19">
        <v>1097.9</v>
      </c>
      <c r="K49" s="19">
        <v>1038.6</v>
      </c>
      <c r="L49" s="19">
        <v>52.9</v>
      </c>
      <c r="M49" s="19"/>
      <c r="N49" s="19">
        <v>2128.7</v>
      </c>
      <c r="O49" s="19"/>
      <c r="P49" s="19">
        <v>497.2</v>
      </c>
      <c r="Q49" s="21"/>
      <c r="R49" s="19">
        <v>1854.1</v>
      </c>
      <c r="T49" s="6">
        <v>2.2</v>
      </c>
      <c r="U49" s="7"/>
      <c r="V49" s="6">
        <v>5.63</v>
      </c>
      <c r="X49" s="22">
        <v>200091</v>
      </c>
      <c r="Z49" s="1">
        <v>33.6</v>
      </c>
    </row>
    <row r="50" spans="1:26" ht="12.75">
      <c r="A50">
        <f t="shared" si="0"/>
        <v>2009</v>
      </c>
      <c r="C50" s="1">
        <v>12757.9</v>
      </c>
      <c r="E50" s="17">
        <v>139877</v>
      </c>
      <c r="G50" s="19">
        <v>13973.7</v>
      </c>
      <c r="H50" s="19"/>
      <c r="I50" s="19">
        <v>7799.4</v>
      </c>
      <c r="J50" s="19">
        <v>979.4</v>
      </c>
      <c r="K50" s="19">
        <v>1023.2</v>
      </c>
      <c r="L50" s="19">
        <v>59.7</v>
      </c>
      <c r="M50" s="19"/>
      <c r="N50" s="19">
        <v>1703.5</v>
      </c>
      <c r="O50" s="19"/>
      <c r="P50" s="19">
        <v>506.9</v>
      </c>
      <c r="Q50" s="21"/>
      <c r="R50" s="19">
        <v>1866.3</v>
      </c>
      <c r="T50" s="6">
        <v>0.9</v>
      </c>
      <c r="V50" s="10">
        <v>5.31</v>
      </c>
      <c r="X50" s="22">
        <v>201801</v>
      </c>
      <c r="Z50" s="1">
        <v>33.1</v>
      </c>
    </row>
    <row r="51" spans="1:26" ht="12.75">
      <c r="A51">
        <f t="shared" si="0"/>
        <v>2010</v>
      </c>
      <c r="C51" s="1">
        <v>13063</v>
      </c>
      <c r="E51" s="17">
        <v>139064</v>
      </c>
      <c r="G51" s="19">
        <v>14498.9</v>
      </c>
      <c r="H51" s="19"/>
      <c r="I51" s="19">
        <v>7970</v>
      </c>
      <c r="J51" s="19">
        <v>1103.4</v>
      </c>
      <c r="K51" s="19">
        <v>1055</v>
      </c>
      <c r="L51" s="19">
        <v>57</v>
      </c>
      <c r="M51" s="19"/>
      <c r="N51" s="19">
        <v>1679</v>
      </c>
      <c r="O51" s="19"/>
      <c r="P51" s="19">
        <v>505.5</v>
      </c>
      <c r="Q51" s="21"/>
      <c r="R51" s="19">
        <v>1873.4</v>
      </c>
      <c r="T51" s="6">
        <v>1.3</v>
      </c>
      <c r="V51" s="6">
        <v>4.94</v>
      </c>
      <c r="X51" s="22">
        <v>203389</v>
      </c>
      <c r="Z51" s="1">
        <v>33.4</v>
      </c>
    </row>
    <row r="52" spans="1:26" ht="12.75">
      <c r="A52">
        <f t="shared" si="0"/>
        <v>2011</v>
      </c>
      <c r="C52" s="1">
        <v>13299.1</v>
      </c>
      <c r="E52" s="17">
        <v>139869</v>
      </c>
      <c r="G52" s="19">
        <v>15075.7</v>
      </c>
      <c r="H52" s="19"/>
      <c r="I52" s="19">
        <v>8295.2</v>
      </c>
      <c r="J52" s="19">
        <v>1157.3</v>
      </c>
      <c r="K52" s="19">
        <v>1097.9</v>
      </c>
      <c r="L52" s="19">
        <v>61.6</v>
      </c>
      <c r="M52" s="19"/>
      <c r="N52" s="19">
        <v>1818.3</v>
      </c>
      <c r="O52" s="19"/>
      <c r="P52" s="19">
        <v>480.1</v>
      </c>
      <c r="Q52" s="21"/>
      <c r="R52" s="19">
        <v>1936.8</v>
      </c>
      <c r="T52" s="6">
        <v>2.1</v>
      </c>
      <c r="V52" s="6">
        <v>4.64</v>
      </c>
      <c r="X52" s="22">
        <v>204839</v>
      </c>
      <c r="Z52" s="1">
        <v>33.6</v>
      </c>
    </row>
    <row r="53" spans="1:26" ht="12.75">
      <c r="A53">
        <f t="shared" si="0"/>
        <v>2012</v>
      </c>
      <c r="C53" s="1">
        <v>13591.1</v>
      </c>
      <c r="E53" s="17">
        <v>142469</v>
      </c>
      <c r="G53" s="19">
        <v>15681.5</v>
      </c>
      <c r="I53" s="6">
        <v>8565.7</v>
      </c>
      <c r="J53" s="6">
        <v>1202.5</v>
      </c>
      <c r="K53" s="6">
        <v>1130.4</v>
      </c>
      <c r="L53" s="6">
        <v>60.9</v>
      </c>
      <c r="N53" s="6">
        <v>2000.9</v>
      </c>
      <c r="P53" s="6">
        <v>472.6</v>
      </c>
      <c r="R53" s="6">
        <v>2011.8</v>
      </c>
      <c r="T53" s="6">
        <v>1.8</v>
      </c>
      <c r="V53" s="6">
        <v>3.67</v>
      </c>
      <c r="X53" s="22">
        <v>206365.4710197951</v>
      </c>
      <c r="Z53">
        <v>33.7</v>
      </c>
    </row>
    <row r="54" ht="12.75"/>
    <row r="55" ht="12.75"/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4" sqref="D4"/>
    </sheetView>
  </sheetViews>
  <sheetFormatPr defaultColWidth="9.140625" defaultRowHeight="12.75"/>
  <cols>
    <col min="2" max="2" width="9.140625" style="21" customWidth="1"/>
    <col min="4" max="4" width="9.57421875" style="0" bestFit="1" customWidth="1"/>
    <col min="8" max="8" width="9.140625" style="2" customWidth="1"/>
  </cols>
  <sheetData>
    <row r="1" spans="2:8" ht="12.75">
      <c r="B1" s="21" t="s">
        <v>26</v>
      </c>
      <c r="D1" t="s">
        <v>28</v>
      </c>
      <c r="F1" s="17" t="s">
        <v>11</v>
      </c>
      <c r="H1" s="2" t="s">
        <v>6</v>
      </c>
    </row>
    <row r="2" spans="1:8" ht="12.75">
      <c r="A2">
        <v>1964</v>
      </c>
      <c r="B2" s="23" t="str">
        <f>'raw data'!Z5</f>
        <v>n.a.</v>
      </c>
      <c r="D2" s="25">
        <f>B4*52</f>
        <v>2002</v>
      </c>
      <c r="F2" s="18">
        <f>'raw data'!E5</f>
        <v>69305</v>
      </c>
      <c r="H2" s="2">
        <f aca="true" t="shared" si="0" ref="H2:H49">F2*D2/1000000</f>
        <v>138.74861</v>
      </c>
    </row>
    <row r="3" spans="1:8" ht="12.75">
      <c r="A3">
        <f aca="true" t="shared" si="1" ref="A3:A46">A2+1</f>
        <v>1965</v>
      </c>
      <c r="B3" s="23" t="str">
        <f>'raw data'!Z6</f>
        <v>n.a.</v>
      </c>
      <c r="D3" s="25">
        <f>B4*52</f>
        <v>2002</v>
      </c>
      <c r="F3" s="18">
        <f>'raw data'!E6</f>
        <v>71088</v>
      </c>
      <c r="H3" s="2">
        <f t="shared" si="0"/>
        <v>142.318176</v>
      </c>
    </row>
    <row r="4" spans="1:8" ht="12.75">
      <c r="A4">
        <f t="shared" si="1"/>
        <v>1966</v>
      </c>
      <c r="B4" s="23">
        <f>'raw data'!Z7</f>
        <v>38.5</v>
      </c>
      <c r="D4" s="1">
        <f aca="true" t="shared" si="2" ref="D4:D49">B4*52</f>
        <v>2002</v>
      </c>
      <c r="F4" s="18">
        <f>'raw data'!E7</f>
        <v>72895</v>
      </c>
      <c r="H4" s="2">
        <f t="shared" si="0"/>
        <v>145.93579</v>
      </c>
    </row>
    <row r="5" spans="1:8" ht="12.75">
      <c r="A5">
        <f t="shared" si="1"/>
        <v>1967</v>
      </c>
      <c r="B5" s="23">
        <f>'raw data'!Z8</f>
        <v>37.9</v>
      </c>
      <c r="D5" s="1">
        <f t="shared" si="2"/>
        <v>1970.8</v>
      </c>
      <c r="F5" s="18">
        <f>'raw data'!E8</f>
        <v>74372</v>
      </c>
      <c r="H5" s="2">
        <f t="shared" si="0"/>
        <v>146.5723376</v>
      </c>
    </row>
    <row r="6" spans="1:8" ht="12.75">
      <c r="A6">
        <f t="shared" si="1"/>
        <v>1968</v>
      </c>
      <c r="B6" s="23">
        <f>'raw data'!Z9</f>
        <v>37.7</v>
      </c>
      <c r="D6" s="1">
        <f t="shared" si="2"/>
        <v>1960.4</v>
      </c>
      <c r="F6" s="18">
        <f>'raw data'!E9</f>
        <v>75920</v>
      </c>
      <c r="H6" s="2">
        <f t="shared" si="0"/>
        <v>148.833568</v>
      </c>
    </row>
    <row r="7" spans="1:8" ht="12.75">
      <c r="A7">
        <f t="shared" si="1"/>
        <v>1969</v>
      </c>
      <c r="B7" s="23">
        <f>'raw data'!Z10</f>
        <v>37.5</v>
      </c>
      <c r="D7" s="1">
        <f t="shared" si="2"/>
        <v>1950</v>
      </c>
      <c r="F7" s="18">
        <f>'raw data'!E10</f>
        <v>77902</v>
      </c>
      <c r="H7" s="2">
        <f t="shared" si="0"/>
        <v>151.9089</v>
      </c>
    </row>
    <row r="8" spans="1:8" ht="12.75">
      <c r="A8">
        <f t="shared" si="1"/>
        <v>1970</v>
      </c>
      <c r="B8" s="23">
        <f>'raw data'!Z11</f>
        <v>37</v>
      </c>
      <c r="D8" s="1">
        <f t="shared" si="2"/>
        <v>1924</v>
      </c>
      <c r="F8" s="18">
        <f>'raw data'!E11</f>
        <v>78678</v>
      </c>
      <c r="H8" s="2">
        <f t="shared" si="0"/>
        <v>151.376472</v>
      </c>
    </row>
    <row r="9" spans="1:8" ht="12.75">
      <c r="A9">
        <f t="shared" si="1"/>
        <v>1971</v>
      </c>
      <c r="B9" s="23">
        <f>'raw data'!Z12</f>
        <v>36.7</v>
      </c>
      <c r="D9" s="1">
        <f t="shared" si="2"/>
        <v>1908.4</v>
      </c>
      <c r="F9" s="18">
        <f>'raw data'!E12</f>
        <v>79367</v>
      </c>
      <c r="H9" s="2">
        <f t="shared" si="0"/>
        <v>151.46398280000003</v>
      </c>
    </row>
    <row r="10" spans="1:8" ht="12.75">
      <c r="A10">
        <f t="shared" si="1"/>
        <v>1972</v>
      </c>
      <c r="B10" s="23">
        <f>'raw data'!Z13</f>
        <v>36.9</v>
      </c>
      <c r="D10" s="1">
        <f t="shared" si="2"/>
        <v>1918.8</v>
      </c>
      <c r="F10" s="18">
        <f>'raw data'!E13</f>
        <v>82153</v>
      </c>
      <c r="H10" s="2">
        <f t="shared" si="0"/>
        <v>157.6351764</v>
      </c>
    </row>
    <row r="11" spans="1:8" ht="12.75">
      <c r="A11">
        <f t="shared" si="1"/>
        <v>1973</v>
      </c>
      <c r="B11" s="23">
        <f>'raw data'!Z14</f>
        <v>36.9</v>
      </c>
      <c r="D11" s="1">
        <f t="shared" si="2"/>
        <v>1918.8</v>
      </c>
      <c r="F11" s="18">
        <f>'raw data'!E14</f>
        <v>85064</v>
      </c>
      <c r="H11" s="2">
        <f t="shared" si="0"/>
        <v>163.22080319999998</v>
      </c>
    </row>
    <row r="12" spans="1:8" ht="12.75">
      <c r="A12">
        <f t="shared" si="1"/>
        <v>1974</v>
      </c>
      <c r="B12" s="23">
        <f>'raw data'!Z15</f>
        <v>36.4</v>
      </c>
      <c r="D12" s="1">
        <f t="shared" si="2"/>
        <v>1892.8</v>
      </c>
      <c r="F12" s="18">
        <f>'raw data'!E15</f>
        <v>86794</v>
      </c>
      <c r="H12" s="2">
        <f t="shared" si="0"/>
        <v>164.28368319999998</v>
      </c>
    </row>
    <row r="13" spans="1:8" ht="12.75">
      <c r="A13">
        <f t="shared" si="1"/>
        <v>1975</v>
      </c>
      <c r="B13" s="23">
        <f>'raw data'!Z16</f>
        <v>36</v>
      </c>
      <c r="D13" s="1">
        <f t="shared" si="2"/>
        <v>1872</v>
      </c>
      <c r="F13" s="18">
        <f>'raw data'!E16</f>
        <v>85846</v>
      </c>
      <c r="H13" s="2">
        <f t="shared" si="0"/>
        <v>160.703712</v>
      </c>
    </row>
    <row r="14" spans="1:8" ht="12.75">
      <c r="A14">
        <f t="shared" si="1"/>
        <v>1976</v>
      </c>
      <c r="B14" s="23">
        <f>'raw data'!Z17</f>
        <v>36.1</v>
      </c>
      <c r="D14" s="1">
        <f t="shared" si="2"/>
        <v>1877.2</v>
      </c>
      <c r="F14" s="18">
        <f>'raw data'!E17</f>
        <v>88752</v>
      </c>
      <c r="H14" s="2">
        <f t="shared" si="0"/>
        <v>166.6052544</v>
      </c>
    </row>
    <row r="15" spans="1:8" ht="12.75">
      <c r="A15">
        <f t="shared" si="1"/>
        <v>1977</v>
      </c>
      <c r="B15" s="23">
        <f>'raw data'!Z18</f>
        <v>35.9</v>
      </c>
      <c r="D15" s="1">
        <f t="shared" si="2"/>
        <v>1866.8</v>
      </c>
      <c r="F15" s="18">
        <f>'raw data'!E18</f>
        <v>92017</v>
      </c>
      <c r="H15" s="2">
        <f t="shared" si="0"/>
        <v>171.7773356</v>
      </c>
    </row>
    <row r="16" spans="1:8" ht="12.75">
      <c r="A16">
        <f t="shared" si="1"/>
        <v>1978</v>
      </c>
      <c r="B16" s="23">
        <f>'raw data'!Z19</f>
        <v>35.8</v>
      </c>
      <c r="D16" s="1">
        <f t="shared" si="2"/>
        <v>1861.6</v>
      </c>
      <c r="F16" s="18">
        <f>'raw data'!E19</f>
        <v>96048</v>
      </c>
      <c r="H16" s="2">
        <f t="shared" si="0"/>
        <v>178.80295679999998</v>
      </c>
    </row>
    <row r="17" spans="1:8" ht="12.75">
      <c r="A17">
        <f t="shared" si="1"/>
        <v>1979</v>
      </c>
      <c r="B17" s="23">
        <f>'raw data'!Z20</f>
        <v>35.6</v>
      </c>
      <c r="D17" s="1">
        <f t="shared" si="2"/>
        <v>1851.2</v>
      </c>
      <c r="F17" s="18">
        <f>'raw data'!E20</f>
        <v>98824</v>
      </c>
      <c r="H17" s="2">
        <f t="shared" si="0"/>
        <v>182.94298880000002</v>
      </c>
    </row>
    <row r="18" spans="1:8" ht="12.75">
      <c r="A18">
        <f t="shared" si="1"/>
        <v>1980</v>
      </c>
      <c r="B18" s="23">
        <f>'raw data'!Z21</f>
        <v>35.2</v>
      </c>
      <c r="D18" s="1">
        <f t="shared" si="2"/>
        <v>1830.4</v>
      </c>
      <c r="F18" s="18">
        <f>'raw data'!E21</f>
        <v>99303</v>
      </c>
      <c r="H18" s="2">
        <f t="shared" si="0"/>
        <v>181.7642112</v>
      </c>
    </row>
    <row r="19" spans="1:8" ht="12.75">
      <c r="A19">
        <f t="shared" si="1"/>
        <v>1981</v>
      </c>
      <c r="B19" s="23">
        <f>'raw data'!Z22</f>
        <v>35.2</v>
      </c>
      <c r="D19" s="1">
        <f t="shared" si="2"/>
        <v>1830.4</v>
      </c>
      <c r="F19" s="18">
        <f>'raw data'!E22</f>
        <v>100397</v>
      </c>
      <c r="H19" s="2">
        <f t="shared" si="0"/>
        <v>183.76666880000002</v>
      </c>
    </row>
    <row r="20" spans="1:8" ht="12.75">
      <c r="A20">
        <f t="shared" si="1"/>
        <v>1982</v>
      </c>
      <c r="B20" s="23">
        <f>'raw data'!Z23</f>
        <v>34.7</v>
      </c>
      <c r="D20" s="1">
        <f t="shared" si="2"/>
        <v>1804.4</v>
      </c>
      <c r="F20" s="18">
        <f>'raw data'!E23</f>
        <v>99526</v>
      </c>
      <c r="H20" s="2">
        <f t="shared" si="0"/>
        <v>179.5847144</v>
      </c>
    </row>
    <row r="21" spans="1:8" ht="12.75">
      <c r="A21">
        <f t="shared" si="1"/>
        <v>1983</v>
      </c>
      <c r="B21" s="23">
        <f>'raw data'!Z24</f>
        <v>34.9</v>
      </c>
      <c r="D21" s="1">
        <f t="shared" si="2"/>
        <v>1814.8</v>
      </c>
      <c r="F21" s="18">
        <f>'raw data'!E24</f>
        <v>100834</v>
      </c>
      <c r="H21" s="2">
        <f t="shared" si="0"/>
        <v>182.99354319999998</v>
      </c>
    </row>
    <row r="22" spans="1:8" ht="12.75">
      <c r="A22">
        <f t="shared" si="1"/>
        <v>1984</v>
      </c>
      <c r="B22" s="23">
        <f>'raw data'!Z25</f>
        <v>35.1</v>
      </c>
      <c r="D22" s="1">
        <f t="shared" si="2"/>
        <v>1825.2</v>
      </c>
      <c r="F22" s="18">
        <f>'raw data'!E25</f>
        <v>105005</v>
      </c>
      <c r="H22" s="2">
        <f t="shared" si="0"/>
        <v>191.655126</v>
      </c>
    </row>
    <row r="23" spans="1:8" ht="12.75">
      <c r="A23">
        <f t="shared" si="1"/>
        <v>1985</v>
      </c>
      <c r="B23" s="23">
        <f>'raw data'!Z26</f>
        <v>34.9</v>
      </c>
      <c r="D23" s="1">
        <f t="shared" si="2"/>
        <v>1814.8</v>
      </c>
      <c r="F23" s="18">
        <f>'raw data'!E26</f>
        <v>107150</v>
      </c>
      <c r="H23" s="2">
        <f t="shared" si="0"/>
        <v>194.45582</v>
      </c>
    </row>
    <row r="24" spans="1:8" ht="12.75">
      <c r="A24">
        <f t="shared" si="1"/>
        <v>1986</v>
      </c>
      <c r="B24" s="23">
        <f>'raw data'!Z27</f>
        <v>34.7</v>
      </c>
      <c r="D24" s="1">
        <f t="shared" si="2"/>
        <v>1804.4</v>
      </c>
      <c r="F24" s="18">
        <f>'raw data'!E27</f>
        <v>109597</v>
      </c>
      <c r="H24" s="2">
        <f t="shared" si="0"/>
        <v>197.7568268</v>
      </c>
    </row>
    <row r="25" spans="1:8" ht="12.75">
      <c r="A25">
        <f t="shared" si="1"/>
        <v>1987</v>
      </c>
      <c r="B25" s="23">
        <f>'raw data'!Z28</f>
        <v>34.7</v>
      </c>
      <c r="D25" s="1">
        <f t="shared" si="2"/>
        <v>1804.4</v>
      </c>
      <c r="F25" s="18">
        <f>'raw data'!E28</f>
        <v>112440</v>
      </c>
      <c r="H25" s="2">
        <f t="shared" si="0"/>
        <v>202.886736</v>
      </c>
    </row>
    <row r="26" spans="1:8" ht="12.75">
      <c r="A26">
        <f t="shared" si="1"/>
        <v>1988</v>
      </c>
      <c r="B26" s="23">
        <f>'raw data'!Z29</f>
        <v>34.6</v>
      </c>
      <c r="D26" s="1">
        <f t="shared" si="2"/>
        <v>1799.2</v>
      </c>
      <c r="F26" s="18">
        <f>'raw data'!E29</f>
        <v>114968</v>
      </c>
      <c r="H26" s="2">
        <f t="shared" si="0"/>
        <v>206.8504256</v>
      </c>
    </row>
    <row r="27" spans="1:8" ht="12.75">
      <c r="A27">
        <f t="shared" si="1"/>
        <v>1989</v>
      </c>
      <c r="B27" s="23">
        <f>'raw data'!Z30</f>
        <v>34.5</v>
      </c>
      <c r="D27" s="1">
        <f t="shared" si="2"/>
        <v>1794</v>
      </c>
      <c r="F27" s="18">
        <f>'raw data'!E30</f>
        <v>117342</v>
      </c>
      <c r="H27" s="2">
        <f t="shared" si="0"/>
        <v>210.511548</v>
      </c>
    </row>
    <row r="28" spans="1:8" ht="12.75">
      <c r="A28">
        <f t="shared" si="1"/>
        <v>1990</v>
      </c>
      <c r="B28" s="23">
        <f>'raw data'!Z31</f>
        <v>34.3</v>
      </c>
      <c r="D28" s="1">
        <f t="shared" si="2"/>
        <v>1783.6</v>
      </c>
      <c r="F28" s="18">
        <f>'raw data'!E31</f>
        <v>118793</v>
      </c>
      <c r="H28" s="2">
        <f t="shared" si="0"/>
        <v>211.8791948</v>
      </c>
    </row>
    <row r="29" spans="1:8" ht="12.75">
      <c r="A29">
        <f t="shared" si="1"/>
        <v>1991</v>
      </c>
      <c r="B29" s="23">
        <f>'raw data'!Z32</f>
        <v>34.1</v>
      </c>
      <c r="D29" s="1">
        <f t="shared" si="2"/>
        <v>1773.2</v>
      </c>
      <c r="F29" s="18">
        <f>'raw data'!E32</f>
        <v>117718</v>
      </c>
      <c r="H29" s="2">
        <f t="shared" si="0"/>
        <v>208.7375576</v>
      </c>
    </row>
    <row r="30" spans="1:8" ht="12.75">
      <c r="A30">
        <f t="shared" si="1"/>
        <v>1992</v>
      </c>
      <c r="B30" s="23">
        <f>'raw data'!Z33</f>
        <v>34.2</v>
      </c>
      <c r="D30" s="1">
        <f t="shared" si="2"/>
        <v>1778.4</v>
      </c>
      <c r="F30" s="18">
        <f>'raw data'!E33</f>
        <v>118492</v>
      </c>
      <c r="H30" s="2">
        <f t="shared" si="0"/>
        <v>210.7261728</v>
      </c>
    </row>
    <row r="31" spans="1:8" ht="12.75">
      <c r="A31">
        <f t="shared" si="1"/>
        <v>1993</v>
      </c>
      <c r="B31" s="23">
        <f>'raw data'!Z34</f>
        <v>34.3</v>
      </c>
      <c r="D31" s="1">
        <f t="shared" si="2"/>
        <v>1783.6</v>
      </c>
      <c r="F31" s="18">
        <f>'raw data'!E34</f>
        <v>120259</v>
      </c>
      <c r="H31" s="2">
        <f t="shared" si="0"/>
        <v>214.49395239999998</v>
      </c>
    </row>
    <row r="32" spans="1:8" ht="12.75">
      <c r="A32">
        <f t="shared" si="1"/>
        <v>1994</v>
      </c>
      <c r="B32" s="23">
        <f>'raw data'!Z35</f>
        <v>34.5</v>
      </c>
      <c r="D32" s="1">
        <f t="shared" si="2"/>
        <v>1794</v>
      </c>
      <c r="F32" s="18">
        <f>'raw data'!E35</f>
        <v>123060</v>
      </c>
      <c r="H32" s="2">
        <f t="shared" si="0"/>
        <v>220.76964</v>
      </c>
    </row>
    <row r="33" spans="1:8" ht="12.75">
      <c r="A33">
        <f t="shared" si="1"/>
        <v>1995</v>
      </c>
      <c r="B33" s="23">
        <f>'raw data'!Z36</f>
        <v>34.3</v>
      </c>
      <c r="D33" s="1">
        <f t="shared" si="2"/>
        <v>1783.6</v>
      </c>
      <c r="F33" s="18">
        <f>'raw data'!E36</f>
        <v>124900</v>
      </c>
      <c r="H33" s="2">
        <f t="shared" si="0"/>
        <v>222.77164</v>
      </c>
    </row>
    <row r="34" spans="1:8" ht="12.75">
      <c r="A34">
        <f t="shared" si="1"/>
        <v>1996</v>
      </c>
      <c r="B34" s="23">
        <f>'raw data'!Z37</f>
        <v>34.3</v>
      </c>
      <c r="D34" s="1">
        <f t="shared" si="2"/>
        <v>1783.6</v>
      </c>
      <c r="F34" s="18">
        <f>'raw data'!E37</f>
        <v>126708</v>
      </c>
      <c r="H34" s="2">
        <f t="shared" si="0"/>
        <v>225.99638879999998</v>
      </c>
    </row>
    <row r="35" spans="1:8" ht="12.75">
      <c r="A35">
        <f t="shared" si="1"/>
        <v>1997</v>
      </c>
      <c r="B35" s="23">
        <f>'raw data'!Z38</f>
        <v>34.5</v>
      </c>
      <c r="D35" s="1">
        <f t="shared" si="2"/>
        <v>1794</v>
      </c>
      <c r="F35" s="18">
        <f>'raw data'!E38</f>
        <v>129558</v>
      </c>
      <c r="H35" s="2">
        <f t="shared" si="0"/>
        <v>232.427052</v>
      </c>
    </row>
    <row r="36" spans="1:8" ht="12.75">
      <c r="A36">
        <f t="shared" si="1"/>
        <v>1998</v>
      </c>
      <c r="B36" s="23">
        <f>'raw data'!Z39</f>
        <v>34.5</v>
      </c>
      <c r="D36" s="1">
        <f t="shared" si="2"/>
        <v>1794</v>
      </c>
      <c r="F36" s="18">
        <f>'raw data'!E39</f>
        <v>131463</v>
      </c>
      <c r="H36" s="2">
        <f t="shared" si="0"/>
        <v>235.844622</v>
      </c>
    </row>
    <row r="37" spans="1:8" ht="12.75">
      <c r="A37">
        <f t="shared" si="1"/>
        <v>1999</v>
      </c>
      <c r="B37" s="23">
        <f>'raw data'!Z40</f>
        <v>34.3</v>
      </c>
      <c r="D37" s="1">
        <f t="shared" si="2"/>
        <v>1783.6</v>
      </c>
      <c r="F37" s="18">
        <f>'raw data'!E40</f>
        <v>133488</v>
      </c>
      <c r="H37" s="2">
        <f t="shared" si="0"/>
        <v>238.0891968</v>
      </c>
    </row>
    <row r="38" spans="1:8" ht="12.75">
      <c r="A38">
        <f t="shared" si="1"/>
        <v>2000</v>
      </c>
      <c r="B38" s="23">
        <f>'raw data'!Z41</f>
        <v>34.3</v>
      </c>
      <c r="D38" s="1">
        <f t="shared" si="2"/>
        <v>1783.6</v>
      </c>
      <c r="F38" s="18">
        <f>'raw data'!E41</f>
        <v>136891</v>
      </c>
      <c r="H38" s="2">
        <f t="shared" si="0"/>
        <v>244.15878759999998</v>
      </c>
    </row>
    <row r="39" spans="1:8" ht="12.75">
      <c r="A39">
        <f t="shared" si="1"/>
        <v>2001</v>
      </c>
      <c r="B39" s="23">
        <f>'raw data'!Z42</f>
        <v>34</v>
      </c>
      <c r="D39" s="1">
        <f t="shared" si="2"/>
        <v>1768</v>
      </c>
      <c r="F39" s="18">
        <f>'raw data'!E42</f>
        <v>136933</v>
      </c>
      <c r="H39" s="2">
        <f t="shared" si="0"/>
        <v>242.097544</v>
      </c>
    </row>
    <row r="40" spans="1:8" ht="12.75">
      <c r="A40">
        <f t="shared" si="1"/>
        <v>2002</v>
      </c>
      <c r="B40" s="23">
        <f>'raw data'!Z43</f>
        <v>33.9</v>
      </c>
      <c r="D40" s="1">
        <f t="shared" si="2"/>
        <v>1762.8</v>
      </c>
      <c r="F40" s="18">
        <f>'raw data'!E43</f>
        <v>136485</v>
      </c>
      <c r="H40" s="2">
        <f t="shared" si="0"/>
        <v>240.595758</v>
      </c>
    </row>
    <row r="41" spans="1:8" ht="12.75">
      <c r="A41">
        <f t="shared" si="1"/>
        <v>2003</v>
      </c>
      <c r="B41" s="23">
        <f>'raw data'!Z44</f>
        <v>33.7</v>
      </c>
      <c r="D41" s="1">
        <f t="shared" si="2"/>
        <v>1752.4</v>
      </c>
      <c r="F41" s="18">
        <f>'raw data'!E44</f>
        <v>137736</v>
      </c>
      <c r="H41" s="2">
        <f t="shared" si="0"/>
        <v>241.36856640000002</v>
      </c>
    </row>
    <row r="42" spans="1:8" ht="12.75">
      <c r="A42">
        <f t="shared" si="1"/>
        <v>2004</v>
      </c>
      <c r="B42" s="23">
        <f>'raw data'!Z45</f>
        <v>33.7</v>
      </c>
      <c r="D42" s="1">
        <f t="shared" si="2"/>
        <v>1752.4</v>
      </c>
      <c r="F42" s="18">
        <f>'raw data'!E45</f>
        <v>139252</v>
      </c>
      <c r="H42" s="2">
        <f t="shared" si="0"/>
        <v>244.0252048</v>
      </c>
    </row>
    <row r="43" spans="1:8" ht="12.75">
      <c r="A43">
        <f t="shared" si="1"/>
        <v>2005</v>
      </c>
      <c r="B43" s="23">
        <f>'raw data'!Z46</f>
        <v>33.8</v>
      </c>
      <c r="D43" s="1">
        <f t="shared" si="2"/>
        <v>1757.6</v>
      </c>
      <c r="F43" s="18">
        <f>'raw data'!E46</f>
        <v>141730</v>
      </c>
      <c r="H43" s="2">
        <f t="shared" si="0"/>
        <v>249.104648</v>
      </c>
    </row>
    <row r="44" spans="1:8" ht="12.75">
      <c r="A44">
        <f t="shared" si="1"/>
        <v>2006</v>
      </c>
      <c r="B44" s="23">
        <f>'raw data'!Z47</f>
        <v>33.9</v>
      </c>
      <c r="D44" s="1">
        <f t="shared" si="2"/>
        <v>1762.8</v>
      </c>
      <c r="F44" s="18">
        <f>'raw data'!E47</f>
        <v>144427</v>
      </c>
      <c r="H44" s="2">
        <f t="shared" si="0"/>
        <v>254.59591559999998</v>
      </c>
    </row>
    <row r="45" spans="1:8" ht="12.75">
      <c r="A45">
        <f t="shared" si="1"/>
        <v>2007</v>
      </c>
      <c r="B45" s="23">
        <f>'raw data'!Z48</f>
        <v>33.9</v>
      </c>
      <c r="D45" s="1">
        <f t="shared" si="2"/>
        <v>1762.8</v>
      </c>
      <c r="F45" s="18">
        <f>'raw data'!E48</f>
        <v>146047</v>
      </c>
      <c r="H45" s="2">
        <f t="shared" si="0"/>
        <v>257.4516516</v>
      </c>
    </row>
    <row r="46" spans="1:8" ht="12.75">
      <c r="A46">
        <f t="shared" si="1"/>
        <v>2008</v>
      </c>
      <c r="B46" s="23">
        <f>'raw data'!Z49</f>
        <v>33.6</v>
      </c>
      <c r="D46" s="1">
        <f t="shared" si="2"/>
        <v>1747.2</v>
      </c>
      <c r="F46" s="18">
        <f>'raw data'!E49</f>
        <v>145362</v>
      </c>
      <c r="H46" s="2">
        <f t="shared" si="0"/>
        <v>253.9764864</v>
      </c>
    </row>
    <row r="47" spans="1:8" ht="12.75">
      <c r="A47">
        <f>A46+1</f>
        <v>2009</v>
      </c>
      <c r="B47" s="23">
        <f>'raw data'!Z50</f>
        <v>33.1</v>
      </c>
      <c r="D47" s="1">
        <f t="shared" si="2"/>
        <v>1721.2</v>
      </c>
      <c r="F47" s="18">
        <f>'raw data'!E50</f>
        <v>139877</v>
      </c>
      <c r="H47" s="2">
        <f t="shared" si="0"/>
        <v>240.7562924</v>
      </c>
    </row>
    <row r="48" spans="1:8" ht="12.75">
      <c r="A48">
        <f>A47+1</f>
        <v>2010</v>
      </c>
      <c r="B48" s="23">
        <f>'raw data'!Z51</f>
        <v>33.4</v>
      </c>
      <c r="D48" s="1">
        <f t="shared" si="2"/>
        <v>1736.8</v>
      </c>
      <c r="F48" s="18">
        <f>'raw data'!E51</f>
        <v>139064</v>
      </c>
      <c r="H48" s="2">
        <f t="shared" si="0"/>
        <v>241.52635519999998</v>
      </c>
    </row>
    <row r="49" spans="1:8" ht="12.75">
      <c r="A49">
        <f>A48+1</f>
        <v>2011</v>
      </c>
      <c r="B49" s="23">
        <f>'raw data'!Z52</f>
        <v>33.6</v>
      </c>
      <c r="D49" s="1">
        <f t="shared" si="2"/>
        <v>1747.2</v>
      </c>
      <c r="F49" s="18">
        <f>'raw data'!E52</f>
        <v>139869</v>
      </c>
      <c r="H49" s="2">
        <f t="shared" si="0"/>
        <v>244.37911680000002</v>
      </c>
    </row>
    <row r="50" spans="1:8" ht="12.75">
      <c r="A50">
        <f>A49+1</f>
        <v>2012</v>
      </c>
      <c r="B50" s="23">
        <f>'raw data'!Z53</f>
        <v>33.7</v>
      </c>
      <c r="D50" s="1">
        <f>B50*52</f>
        <v>1752.4</v>
      </c>
      <c r="F50" s="18">
        <f>'raw data'!E53</f>
        <v>142469</v>
      </c>
      <c r="H50" s="2">
        <f>F50*D50/1000000</f>
        <v>249.66267560000003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workbookViewId="0" topLeftCell="B4">
      <selection activeCell="V18" sqref="V18"/>
    </sheetView>
  </sheetViews>
  <sheetFormatPr defaultColWidth="9.140625" defaultRowHeight="12.75"/>
  <cols>
    <col min="6" max="6" width="10.00390625" style="0" bestFit="1" customWidth="1"/>
    <col min="16" max="16" width="16.28125" style="0" bestFit="1" customWidth="1"/>
    <col min="20" max="20" width="9.140625" style="24" customWidth="1"/>
    <col min="22" max="22" width="16.28125" style="0" bestFit="1" customWidth="1"/>
    <col min="26" max="26" width="11.57421875" style="0" bestFit="1" customWidth="1"/>
    <col min="37" max="37" width="16.28125" style="0" bestFit="1" customWidth="1"/>
    <col min="38" max="38" width="9.57421875" style="0" bestFit="1" customWidth="1"/>
  </cols>
  <sheetData>
    <row r="1" spans="13:19" ht="12.75">
      <c r="M1" t="s">
        <v>32</v>
      </c>
      <c r="S1" t="s">
        <v>37</v>
      </c>
    </row>
    <row r="2" spans="2:38" ht="12.75">
      <c r="B2" t="s">
        <v>16</v>
      </c>
      <c r="C2" t="s">
        <v>17</v>
      </c>
      <c r="D2" s="6" t="s">
        <v>19</v>
      </c>
      <c r="E2" s="6"/>
      <c r="F2" s="1" t="s">
        <v>4</v>
      </c>
      <c r="G2" s="4" t="s">
        <v>8</v>
      </c>
      <c r="H2" s="4" t="s">
        <v>54</v>
      </c>
      <c r="J2" t="s">
        <v>31</v>
      </c>
      <c r="L2" t="s">
        <v>33</v>
      </c>
      <c r="N2" t="s">
        <v>36</v>
      </c>
      <c r="O2" t="s">
        <v>35</v>
      </c>
      <c r="T2" s="24" t="s">
        <v>36</v>
      </c>
      <c r="U2" t="s">
        <v>35</v>
      </c>
      <c r="Z2" s="4" t="s">
        <v>38</v>
      </c>
      <c r="AL2" s="12"/>
    </row>
    <row r="3" spans="1:38" ht="12.75">
      <c r="A3">
        <v>1964</v>
      </c>
      <c r="B3" s="7">
        <f>'raw data'!N5</f>
        <v>97.2</v>
      </c>
      <c r="C3" s="6">
        <f>'raw data'!P5</f>
        <v>34.6</v>
      </c>
      <c r="D3" s="7">
        <f>'raw data'!R5</f>
        <v>66.4</v>
      </c>
      <c r="E3" s="7"/>
      <c r="F3" s="5">
        <f>'raw data'!C5</f>
        <v>3389.4</v>
      </c>
      <c r="G3" s="7">
        <f>'raw data'!G5</f>
        <v>663.6</v>
      </c>
      <c r="H3" s="7">
        <f>G3/F3*100</f>
        <v>19.578686493184634</v>
      </c>
      <c r="J3" s="1">
        <f>(B3+C3)/H3*100</f>
        <v>673.1810126582279</v>
      </c>
      <c r="K3" s="1"/>
      <c r="L3" s="9">
        <f>D3/G3</f>
        <v>0.10006027727546715</v>
      </c>
      <c r="N3" s="21">
        <f>Q9</f>
        <v>7296.5349132265565</v>
      </c>
      <c r="O3" s="2">
        <f aca="true" t="shared" si="0" ref="O3:O34">N3/F3</f>
        <v>2.1527511988040824</v>
      </c>
      <c r="P3" t="s">
        <v>55</v>
      </c>
      <c r="Q3" s="2">
        <f>Q8*AVERAGE(O3:O51)</f>
        <v>0.115320216219144</v>
      </c>
      <c r="T3" s="24">
        <f>W9</f>
        <v>7616.466840635585</v>
      </c>
      <c r="U3" s="2">
        <f aca="true" t="shared" si="1" ref="U3:U34">T3/F3</f>
        <v>2.247143105161853</v>
      </c>
      <c r="V3" t="s">
        <v>55</v>
      </c>
      <c r="W3" s="2">
        <f>W8*AVERAGE(U3:U46)</f>
        <v>0.11532021622340737</v>
      </c>
      <c r="X3" s="2"/>
      <c r="Z3" s="26">
        <f>T3/N3</f>
        <v>1.0438471043055084</v>
      </c>
      <c r="AB3" s="1"/>
      <c r="AC3" s="1"/>
      <c r="AE3" s="1"/>
      <c r="AL3" s="12"/>
    </row>
    <row r="4" spans="1:38" ht="12.75">
      <c r="A4">
        <f>A3+1</f>
        <v>1965</v>
      </c>
      <c r="B4" s="7">
        <f>'raw data'!N6</f>
        <v>109</v>
      </c>
      <c r="C4" s="6">
        <f>'raw data'!P6</f>
        <v>35.6</v>
      </c>
      <c r="D4" s="7">
        <f>'raw data'!R6</f>
        <v>70.7</v>
      </c>
      <c r="E4" s="7"/>
      <c r="F4" s="5">
        <f>'raw data'!C6</f>
        <v>3607</v>
      </c>
      <c r="G4" s="7">
        <f>'raw data'!G6</f>
        <v>719.1</v>
      </c>
      <c r="H4" s="7">
        <f aca="true" t="shared" si="2" ref="H4:H51">G4/F4*100</f>
        <v>19.93623509841974</v>
      </c>
      <c r="J4" s="21">
        <f aca="true" t="shared" si="3" ref="J4:J51">(B4+C4)/H4*100</f>
        <v>725.3124739257404</v>
      </c>
      <c r="K4" s="1"/>
      <c r="L4" s="9">
        <f aca="true" t="shared" si="4" ref="L4:L51">D4/G4</f>
        <v>0.0983173411208455</v>
      </c>
      <c r="N4" s="21">
        <f aca="true" t="shared" si="5" ref="N4:N51">(1-$Q$8)*N3+J3</f>
        <v>7610.295115757415</v>
      </c>
      <c r="O4" s="2">
        <f t="shared" si="0"/>
        <v>2.109868343708737</v>
      </c>
      <c r="P4" t="s">
        <v>34</v>
      </c>
      <c r="Q4" s="2">
        <f>AVERAGE(L3:L46)</f>
        <v>0.11532021621930869</v>
      </c>
      <c r="T4" s="24">
        <f aca="true" t="shared" si="6" ref="T4:T51">(1-$W$8)*T3+J3</f>
        <v>7913.899411838859</v>
      </c>
      <c r="U4" s="2">
        <f t="shared" si="1"/>
        <v>2.1940392048347266</v>
      </c>
      <c r="V4" t="s">
        <v>34</v>
      </c>
      <c r="W4" s="2">
        <f>AVERAGE(L3:L46)</f>
        <v>0.11532021621930869</v>
      </c>
      <c r="X4" s="2"/>
      <c r="Z4" s="26">
        <f aca="true" t="shared" si="7" ref="Z4:Z51">T4/N4</f>
        <v>1.0398938926103956</v>
      </c>
      <c r="AB4" s="1"/>
      <c r="AC4" s="1"/>
      <c r="AE4" s="1"/>
      <c r="AL4" s="12"/>
    </row>
    <row r="5" spans="1:38" ht="12.75">
      <c r="A5">
        <f aca="true" t="shared" si="8" ref="A5:A51">A4+1</f>
        <v>1966</v>
      </c>
      <c r="B5" s="7">
        <f>'raw data'!N7</f>
        <v>117.7</v>
      </c>
      <c r="C5" s="6">
        <f>'raw data'!P7</f>
        <v>39.8</v>
      </c>
      <c r="D5" s="7">
        <f>'raw data'!R7</f>
        <v>76.5</v>
      </c>
      <c r="E5" s="7"/>
      <c r="F5" s="5">
        <f>'raw data'!C7</f>
        <v>3842.1</v>
      </c>
      <c r="G5" s="7">
        <f>'raw data'!G7</f>
        <v>787.7</v>
      </c>
      <c r="H5" s="7">
        <f t="shared" si="2"/>
        <v>20.501808906587545</v>
      </c>
      <c r="J5" s="21">
        <f t="shared" si="3"/>
        <v>768.2248952646946</v>
      </c>
      <c r="K5" s="1"/>
      <c r="L5" s="9">
        <f t="shared" si="4"/>
        <v>0.09711819220515425</v>
      </c>
      <c r="N5" s="21">
        <f t="shared" si="5"/>
        <v>7960.731231474334</v>
      </c>
      <c r="O5" s="2">
        <f t="shared" si="0"/>
        <v>2.0719739807590467</v>
      </c>
      <c r="P5" t="s">
        <v>63</v>
      </c>
      <c r="Q5" s="2">
        <f>N3/F3</f>
        <v>2.1527511988040824</v>
      </c>
      <c r="T5" s="24">
        <f t="shared" si="6"/>
        <v>8248.789996974288</v>
      </c>
      <c r="U5" s="2">
        <f t="shared" si="1"/>
        <v>2.1469482827032844</v>
      </c>
      <c r="V5" t="s">
        <v>65</v>
      </c>
      <c r="W5" s="2">
        <f>T4/T3</f>
        <v>1.039051252690605</v>
      </c>
      <c r="X5" s="2"/>
      <c r="Z5" s="26">
        <f t="shared" si="7"/>
        <v>1.0361849630547828</v>
      </c>
      <c r="AB5" s="1"/>
      <c r="AC5" s="1"/>
      <c r="AE5" s="1"/>
      <c r="AL5" s="12"/>
    </row>
    <row r="6" spans="1:31" ht="12.75">
      <c r="A6">
        <f t="shared" si="8"/>
        <v>1967</v>
      </c>
      <c r="B6" s="7">
        <f>'raw data'!N8</f>
        <v>118.7</v>
      </c>
      <c r="C6" s="6">
        <f>'raw data'!P8</f>
        <v>42.9</v>
      </c>
      <c r="D6" s="7">
        <f>'raw data'!R8</f>
        <v>82.9</v>
      </c>
      <c r="E6" s="7"/>
      <c r="F6" s="5">
        <f>'raw data'!C8</f>
        <v>3939.2</v>
      </c>
      <c r="G6" s="7">
        <f>'raw data'!G8</f>
        <v>832.4</v>
      </c>
      <c r="H6" s="7">
        <f t="shared" si="2"/>
        <v>21.13119415109667</v>
      </c>
      <c r="J6" s="21">
        <f t="shared" si="3"/>
        <v>764.7461797212878</v>
      </c>
      <c r="K6" s="1"/>
      <c r="L6" s="9">
        <f t="shared" si="4"/>
        <v>0.09959154252763096</v>
      </c>
      <c r="N6" s="21">
        <f t="shared" si="5"/>
        <v>8336.817597635836</v>
      </c>
      <c r="O6" s="2">
        <f t="shared" si="0"/>
        <v>2.1163732731610065</v>
      </c>
      <c r="P6" t="s">
        <v>64</v>
      </c>
      <c r="Q6" s="2">
        <f>AVERAGE(O3:O13)</f>
        <v>2.152751198799609</v>
      </c>
      <c r="T6" s="24">
        <f t="shared" si="6"/>
        <v>8610.071613930999</v>
      </c>
      <c r="U6" s="2">
        <f t="shared" si="1"/>
        <v>2.1857411692554325</v>
      </c>
      <c r="V6" t="s">
        <v>66</v>
      </c>
      <c r="W6" s="2">
        <f>(T13/T3)^0.1</f>
        <v>1.0390512526128493</v>
      </c>
      <c r="X6" s="2"/>
      <c r="Z6" s="26">
        <f t="shared" si="7"/>
        <v>1.0327767776006822</v>
      </c>
      <c r="AB6" s="1"/>
      <c r="AC6" s="1"/>
      <c r="AE6" s="1"/>
    </row>
    <row r="7" spans="1:31" ht="12.75">
      <c r="A7">
        <f t="shared" si="8"/>
        <v>1968</v>
      </c>
      <c r="B7" s="7">
        <f>'raw data'!N9</f>
        <v>132.1</v>
      </c>
      <c r="C7" s="6">
        <f>'raw data'!P9</f>
        <v>43.5</v>
      </c>
      <c r="D7" s="7">
        <f>'raw data'!R9</f>
        <v>90.4</v>
      </c>
      <c r="E7" s="7"/>
      <c r="F7" s="5">
        <f>'raw data'!C9</f>
        <v>4129.9</v>
      </c>
      <c r="G7" s="7">
        <f>'raw data'!G9</f>
        <v>909.8</v>
      </c>
      <c r="H7" s="7">
        <f t="shared" si="2"/>
        <v>22.02958909416693</v>
      </c>
      <c r="J7" s="21">
        <f t="shared" si="3"/>
        <v>797.1097384040447</v>
      </c>
      <c r="K7" s="1"/>
      <c r="L7" s="9">
        <f t="shared" si="4"/>
        <v>0.09936249725214334</v>
      </c>
      <c r="N7" s="21">
        <f t="shared" si="5"/>
        <v>8690.89956887171</v>
      </c>
      <c r="O7" s="2">
        <f t="shared" si="0"/>
        <v>2.10438498967813</v>
      </c>
      <c r="Q7" s="2"/>
      <c r="T7" s="24">
        <f t="shared" si="6"/>
        <v>8950.051158748887</v>
      </c>
      <c r="U7" s="2">
        <f t="shared" si="1"/>
        <v>2.1671350780282546</v>
      </c>
      <c r="W7" s="2"/>
      <c r="X7" s="2"/>
      <c r="Z7" s="26">
        <f t="shared" si="7"/>
        <v>1.0298187302503625</v>
      </c>
      <c r="AB7" s="1"/>
      <c r="AC7" s="1"/>
      <c r="AE7" s="1"/>
    </row>
    <row r="8" spans="1:31" ht="12.75">
      <c r="A8">
        <f t="shared" si="8"/>
        <v>1969</v>
      </c>
      <c r="B8" s="7">
        <f>'raw data'!N10</f>
        <v>147.3</v>
      </c>
      <c r="C8" s="6">
        <f>'raw data'!P10</f>
        <v>43.3</v>
      </c>
      <c r="D8" s="7">
        <f>'raw data'!R10</f>
        <v>99.2</v>
      </c>
      <c r="E8" s="7"/>
      <c r="F8" s="5">
        <f>'raw data'!C10</f>
        <v>4258.2</v>
      </c>
      <c r="G8" s="7">
        <f>'raw data'!G10</f>
        <v>984.4</v>
      </c>
      <c r="H8" s="7">
        <f t="shared" si="2"/>
        <v>23.117749283734913</v>
      </c>
      <c r="J8" s="21">
        <f t="shared" si="3"/>
        <v>824.4747257212516</v>
      </c>
      <c r="K8" s="1"/>
      <c r="L8" s="9">
        <f t="shared" si="4"/>
        <v>0.10077204388459976</v>
      </c>
      <c r="N8" s="21">
        <f t="shared" si="5"/>
        <v>9059.903336300804</v>
      </c>
      <c r="O8" s="2">
        <f t="shared" si="0"/>
        <v>2.127636873867081</v>
      </c>
      <c r="P8" t="s">
        <v>1</v>
      </c>
      <c r="Q8" s="2">
        <v>0.049259109207555586</v>
      </c>
      <c r="R8" s="2">
        <f>Q4/Q3*Q8</f>
        <v>0.04925910920762594</v>
      </c>
      <c r="T8" s="24">
        <f t="shared" si="6"/>
        <v>9305.621815554126</v>
      </c>
      <c r="U8" s="2">
        <f t="shared" si="1"/>
        <v>2.1853416503579277</v>
      </c>
      <c r="V8" t="s">
        <v>1</v>
      </c>
      <c r="W8" s="2">
        <v>0.04933369360321371</v>
      </c>
      <c r="X8" s="2">
        <f>W4/W3*W8</f>
        <v>0.04933369360146031</v>
      </c>
      <c r="Z8" s="26">
        <f t="shared" si="7"/>
        <v>1.0271215343180087</v>
      </c>
      <c r="AB8" s="1"/>
      <c r="AC8" s="1"/>
      <c r="AE8" s="1"/>
    </row>
    <row r="9" spans="1:31" ht="12.75">
      <c r="A9">
        <f t="shared" si="8"/>
        <v>1970</v>
      </c>
      <c r="B9" s="7">
        <f>'raw data'!N11</f>
        <v>150.4</v>
      </c>
      <c r="C9" s="6">
        <f>'raw data'!P11</f>
        <v>43.7</v>
      </c>
      <c r="D9" s="7">
        <f>'raw data'!R11</f>
        <v>108.3</v>
      </c>
      <c r="E9" s="7"/>
      <c r="F9" s="5">
        <f>'raw data'!C11</f>
        <v>4266.3</v>
      </c>
      <c r="G9" s="7">
        <f>'raw data'!G11</f>
        <v>1038.3</v>
      </c>
      <c r="H9" s="7">
        <f t="shared" si="2"/>
        <v>24.337247732226984</v>
      </c>
      <c r="J9" s="21">
        <f t="shared" si="3"/>
        <v>797.5429355677552</v>
      </c>
      <c r="K9" s="1"/>
      <c r="L9" s="9">
        <f t="shared" si="4"/>
        <v>0.10430511412886449</v>
      </c>
      <c r="N9" s="21">
        <f t="shared" si="5"/>
        <v>9438.095294169316</v>
      </c>
      <c r="O9" s="2">
        <f t="shared" si="0"/>
        <v>2.212243699263839</v>
      </c>
      <c r="P9" t="s">
        <v>62</v>
      </c>
      <c r="Q9" s="1">
        <v>7296.5349132265565</v>
      </c>
      <c r="R9" s="1">
        <f>Q6/Q5*Q9</f>
        <v>7296.534913211394</v>
      </c>
      <c r="T9" s="24">
        <f t="shared" si="6"/>
        <v>9671.015845839449</v>
      </c>
      <c r="U9" s="2">
        <f t="shared" si="1"/>
        <v>2.266839145357675</v>
      </c>
      <c r="V9" t="s">
        <v>62</v>
      </c>
      <c r="W9" s="1">
        <v>7616.466840635585</v>
      </c>
      <c r="X9" s="1">
        <f>W5/W6*W9</f>
        <v>7616.466841205552</v>
      </c>
      <c r="Z9" s="26">
        <f t="shared" si="7"/>
        <v>1.0246787666801824</v>
      </c>
      <c r="AB9" s="1"/>
      <c r="AC9" s="1"/>
      <c r="AE9" s="1"/>
    </row>
    <row r="10" spans="1:31" ht="12.75">
      <c r="A10">
        <f t="shared" si="8"/>
        <v>1971</v>
      </c>
      <c r="B10" s="7">
        <f>'raw data'!N12</f>
        <v>169.9</v>
      </c>
      <c r="C10" s="6">
        <f>'raw data'!P12</f>
        <v>41.8</v>
      </c>
      <c r="D10" s="7">
        <f>'raw data'!R12</f>
        <v>117.8</v>
      </c>
      <c r="E10" s="7"/>
      <c r="F10" s="5">
        <f>'raw data'!C12</f>
        <v>4409.5</v>
      </c>
      <c r="G10" s="7">
        <f>'raw data'!G12</f>
        <v>1126.8</v>
      </c>
      <c r="H10" s="7">
        <f t="shared" si="2"/>
        <v>25.55391767774124</v>
      </c>
      <c r="J10" s="21">
        <f t="shared" si="3"/>
        <v>828.4444000709975</v>
      </c>
      <c r="K10" s="1"/>
      <c r="L10" s="9">
        <f t="shared" si="4"/>
        <v>0.10454384096556621</v>
      </c>
      <c r="N10" s="21">
        <f t="shared" si="5"/>
        <v>9770.726062930267</v>
      </c>
      <c r="O10" s="2">
        <f t="shared" si="0"/>
        <v>2.215835369754001</v>
      </c>
      <c r="T10" s="24">
        <f t="shared" si="6"/>
        <v>9991.451848836736</v>
      </c>
      <c r="U10" s="2">
        <f t="shared" si="1"/>
        <v>2.2658922437547875</v>
      </c>
      <c r="Z10" s="26">
        <f t="shared" si="7"/>
        <v>1.0225905203446337</v>
      </c>
      <c r="AB10" s="1"/>
      <c r="AC10" s="1"/>
      <c r="AE10" s="1"/>
    </row>
    <row r="11" spans="1:31" ht="12.75">
      <c r="A11">
        <f t="shared" si="8"/>
        <v>1972</v>
      </c>
      <c r="B11" s="7">
        <f>'raw data'!N13</f>
        <v>198.5</v>
      </c>
      <c r="C11" s="6">
        <f>'raw data'!P13</f>
        <v>42.6</v>
      </c>
      <c r="D11" s="7">
        <f>'raw data'!R13</f>
        <v>127.2</v>
      </c>
      <c r="E11" s="7"/>
      <c r="F11" s="5">
        <f>'raw data'!C13</f>
        <v>4643.8</v>
      </c>
      <c r="G11" s="7">
        <f>'raw data'!G13</f>
        <v>1237.9</v>
      </c>
      <c r="H11" s="7">
        <f t="shared" si="2"/>
        <v>26.657048107153624</v>
      </c>
      <c r="J11" s="21">
        <f t="shared" si="3"/>
        <v>904.4512319250342</v>
      </c>
      <c r="K11" s="1"/>
      <c r="L11" s="9">
        <f t="shared" si="4"/>
        <v>0.10275466515873656</v>
      </c>
      <c r="N11" s="21">
        <f t="shared" si="5"/>
        <v>10117.873200830272</v>
      </c>
      <c r="O11" s="2">
        <f t="shared" si="0"/>
        <v>2.1787917655433637</v>
      </c>
      <c r="T11" s="24">
        <f t="shared" si="6"/>
        <v>10326.981024745959</v>
      </c>
      <c r="U11" s="2">
        <f t="shared" si="1"/>
        <v>2.223821229326405</v>
      </c>
      <c r="Z11" s="26">
        <f t="shared" si="7"/>
        <v>1.0206671718220908</v>
      </c>
      <c r="AB11" s="1"/>
      <c r="AC11" s="1"/>
      <c r="AE11" s="1"/>
    </row>
    <row r="12" spans="1:31" ht="12.75">
      <c r="A12">
        <f t="shared" si="8"/>
        <v>1973</v>
      </c>
      <c r="B12" s="7">
        <f>'raw data'!N14</f>
        <v>228.6</v>
      </c>
      <c r="C12" s="6">
        <f>'raw data'!P14</f>
        <v>46.8</v>
      </c>
      <c r="D12" s="7">
        <f>'raw data'!R14</f>
        <v>140.8</v>
      </c>
      <c r="E12" s="7"/>
      <c r="F12" s="5">
        <f>'raw data'!C14</f>
        <v>4912.8</v>
      </c>
      <c r="G12" s="7">
        <f>'raw data'!G14</f>
        <v>1382.3</v>
      </c>
      <c r="H12" s="7">
        <f t="shared" si="2"/>
        <v>28.136704119850187</v>
      </c>
      <c r="J12" s="21">
        <f t="shared" si="3"/>
        <v>978.7926788685522</v>
      </c>
      <c r="K12" s="1"/>
      <c r="L12" s="9">
        <f t="shared" si="4"/>
        <v>0.10185922014034582</v>
      </c>
      <c r="N12" s="21">
        <f t="shared" si="5"/>
        <v>10523.927011807407</v>
      </c>
      <c r="O12" s="2">
        <f t="shared" si="0"/>
        <v>2.1421444007098613</v>
      </c>
      <c r="T12" s="24">
        <f t="shared" si="6"/>
        <v>10721.964138949974</v>
      </c>
      <c r="U12" s="2">
        <f t="shared" si="1"/>
        <v>2.1824548402031376</v>
      </c>
      <c r="Z12" s="26">
        <f t="shared" si="7"/>
        <v>1.0188177974743056</v>
      </c>
      <c r="AB12" s="1"/>
      <c r="AC12" s="1"/>
      <c r="AE12" s="1"/>
    </row>
    <row r="13" spans="1:31" ht="12.75">
      <c r="A13">
        <f t="shared" si="8"/>
        <v>1974</v>
      </c>
      <c r="B13" s="7">
        <f>'raw data'!N15</f>
        <v>235.4</v>
      </c>
      <c r="C13" s="6">
        <f>'raw data'!P15</f>
        <v>56.3</v>
      </c>
      <c r="D13" s="7">
        <f>'raw data'!R15</f>
        <v>163.7</v>
      </c>
      <c r="E13" s="7"/>
      <c r="F13" s="5">
        <f>'raw data'!C15</f>
        <v>4885.7</v>
      </c>
      <c r="G13" s="7">
        <f>'raw data'!G15</f>
        <v>1499.5</v>
      </c>
      <c r="H13" s="7">
        <f t="shared" si="2"/>
        <v>30.691610209386578</v>
      </c>
      <c r="J13" s="21">
        <f t="shared" si="3"/>
        <v>950.4226008669557</v>
      </c>
      <c r="K13" s="1"/>
      <c r="L13" s="9">
        <f t="shared" si="4"/>
        <v>0.10916972324108035</v>
      </c>
      <c r="N13" s="21">
        <f t="shared" si="5"/>
        <v>10984.320420708995</v>
      </c>
      <c r="O13" s="2">
        <f t="shared" si="0"/>
        <v>2.248259291546553</v>
      </c>
      <c r="T13" s="24">
        <f t="shared" si="6"/>
        <v>11171.802724162924</v>
      </c>
      <c r="U13" s="2">
        <f t="shared" si="1"/>
        <v>2.2866329746326883</v>
      </c>
      <c r="Z13" s="26">
        <f t="shared" si="7"/>
        <v>1.0170681750234147</v>
      </c>
      <c r="AB13" s="1"/>
      <c r="AC13" s="1"/>
      <c r="AE13" s="1"/>
    </row>
    <row r="14" spans="1:31" ht="12.75">
      <c r="A14">
        <f t="shared" si="8"/>
        <v>1975</v>
      </c>
      <c r="B14" s="7">
        <f>'raw data'!N16</f>
        <v>236.5</v>
      </c>
      <c r="C14" s="6">
        <f>'raw data'!P16</f>
        <v>63.1</v>
      </c>
      <c r="D14" s="7">
        <f>'raw data'!R16</f>
        <v>190.4</v>
      </c>
      <c r="E14" s="7"/>
      <c r="F14" s="5">
        <f>'raw data'!C16</f>
        <v>4875.4</v>
      </c>
      <c r="G14" s="7">
        <f>'raw data'!G16</f>
        <v>1637.7</v>
      </c>
      <c r="H14" s="7">
        <f t="shared" si="2"/>
        <v>33.591089961849285</v>
      </c>
      <c r="J14" s="21">
        <f t="shared" si="3"/>
        <v>891.9031812908347</v>
      </c>
      <c r="K14" s="1"/>
      <c r="L14" s="9">
        <f t="shared" si="4"/>
        <v>0.11626060939121939</v>
      </c>
      <c r="N14" s="21">
        <f t="shared" si="5"/>
        <v>11393.665182401463</v>
      </c>
      <c r="O14" s="2">
        <f t="shared" si="0"/>
        <v>2.336970337285446</v>
      </c>
      <c r="T14" s="24">
        <f t="shared" si="6"/>
        <v>11571.079032440479</v>
      </c>
      <c r="U14" s="2">
        <f t="shared" si="1"/>
        <v>2.373359936095598</v>
      </c>
      <c r="Z14" s="26">
        <f t="shared" si="7"/>
        <v>1.0155712711580334</v>
      </c>
      <c r="AB14" s="1"/>
      <c r="AC14" s="1"/>
      <c r="AE14" s="1"/>
    </row>
    <row r="15" spans="1:31" ht="12.75">
      <c r="A15">
        <f t="shared" si="8"/>
        <v>1976</v>
      </c>
      <c r="B15" s="7">
        <f>'raw data'!N17</f>
        <v>274.8</v>
      </c>
      <c r="C15" s="6">
        <f>'raw data'!P17</f>
        <v>66.4</v>
      </c>
      <c r="D15" s="7">
        <f>'raw data'!R17</f>
        <v>208.2</v>
      </c>
      <c r="E15" s="7"/>
      <c r="F15" s="5">
        <f>'raw data'!C17</f>
        <v>5136.9</v>
      </c>
      <c r="G15" s="7">
        <f>'raw data'!G17</f>
        <v>1824.6</v>
      </c>
      <c r="H15" s="7">
        <f t="shared" si="2"/>
        <v>35.51947672720902</v>
      </c>
      <c r="J15" s="21">
        <f t="shared" si="3"/>
        <v>960.5997369286421</v>
      </c>
      <c r="K15" s="1"/>
      <c r="L15" s="9">
        <f t="shared" si="4"/>
        <v>0.11410720157842814</v>
      </c>
      <c r="N15" s="21">
        <f t="shared" si="5"/>
        <v>11724.326566198059</v>
      </c>
      <c r="O15" s="2">
        <f t="shared" si="0"/>
        <v>2.2823739154350013</v>
      </c>
      <c r="T15" s="24">
        <f t="shared" si="6"/>
        <v>11892.138146086323</v>
      </c>
      <c r="U15" s="2">
        <f t="shared" si="1"/>
        <v>2.315041785140128</v>
      </c>
      <c r="Z15" s="26">
        <f t="shared" si="7"/>
        <v>1.0143131103471712</v>
      </c>
      <c r="AB15" s="1"/>
      <c r="AC15" s="1"/>
      <c r="AE15" s="1"/>
    </row>
    <row r="16" spans="1:31" ht="12.75">
      <c r="A16">
        <f t="shared" si="8"/>
        <v>1977</v>
      </c>
      <c r="B16" s="7">
        <f>'raw data'!N18</f>
        <v>339</v>
      </c>
      <c r="C16" s="6">
        <f>'raw data'!P18</f>
        <v>67.6</v>
      </c>
      <c r="D16" s="7">
        <f>'raw data'!R18</f>
        <v>231.8</v>
      </c>
      <c r="E16" s="7"/>
      <c r="F16" s="5">
        <f>'raw data'!C18</f>
        <v>5373.1</v>
      </c>
      <c r="G16" s="7">
        <f>'raw data'!G18</f>
        <v>2030.1</v>
      </c>
      <c r="H16" s="7">
        <f t="shared" si="2"/>
        <v>37.78265805587091</v>
      </c>
      <c r="J16" s="21">
        <f t="shared" si="3"/>
        <v>1076.1550958080884</v>
      </c>
      <c r="K16" s="1"/>
      <c r="L16" s="9">
        <f t="shared" si="4"/>
        <v>0.1141815674104724</v>
      </c>
      <c r="N16" s="21">
        <f t="shared" si="5"/>
        <v>12107.396420417304</v>
      </c>
      <c r="O16" s="2">
        <f t="shared" si="0"/>
        <v>2.2533353967760332</v>
      </c>
      <c r="T16" s="24">
        <f t="shared" si="6"/>
        <v>12266.054783428852</v>
      </c>
      <c r="U16" s="2">
        <f t="shared" si="1"/>
        <v>2.2828636696560367</v>
      </c>
      <c r="Z16" s="26">
        <f t="shared" si="7"/>
        <v>1.0131042511124848</v>
      </c>
      <c r="AB16" s="1"/>
      <c r="AC16" s="1"/>
      <c r="AE16" s="1"/>
    </row>
    <row r="17" spans="1:31" ht="12.75">
      <c r="A17">
        <f t="shared" si="8"/>
        <v>1978</v>
      </c>
      <c r="B17" s="7">
        <f>'raw data'!N19</f>
        <v>412.2</v>
      </c>
      <c r="C17" s="6">
        <f>'raw data'!P19</f>
        <v>77</v>
      </c>
      <c r="D17" s="7">
        <f>'raw data'!R19</f>
        <v>261.4</v>
      </c>
      <c r="E17" s="7"/>
      <c r="F17" s="5">
        <f>'raw data'!C19</f>
        <v>5672.8</v>
      </c>
      <c r="G17" s="7">
        <f>'raw data'!G19</f>
        <v>2293.8</v>
      </c>
      <c r="H17" s="7">
        <f t="shared" si="2"/>
        <v>40.43505852489071</v>
      </c>
      <c r="J17" s="21">
        <f t="shared" si="3"/>
        <v>1209.8412067311883</v>
      </c>
      <c r="K17" s="1"/>
      <c r="L17" s="9">
        <f t="shared" si="4"/>
        <v>0.11395936873310662</v>
      </c>
      <c r="N17" s="21">
        <f t="shared" si="5"/>
        <v>12587.151953732888</v>
      </c>
      <c r="O17" s="2">
        <f t="shared" si="0"/>
        <v>2.2188605192731785</v>
      </c>
      <c r="T17" s="24">
        <f t="shared" si="6"/>
        <v>12737.080090831027</v>
      </c>
      <c r="U17" s="2">
        <f t="shared" si="1"/>
        <v>2.2452898199885465</v>
      </c>
      <c r="Z17" s="26">
        <f t="shared" si="7"/>
        <v>1.0119112041905298</v>
      </c>
      <c r="AB17" s="1"/>
      <c r="AC17" s="1"/>
      <c r="AE17" s="1"/>
    </row>
    <row r="18" spans="1:31" ht="12.75">
      <c r="A18">
        <f t="shared" si="8"/>
        <v>1979</v>
      </c>
      <c r="B18" s="7">
        <f>'raw data'!N20</f>
        <v>474.9</v>
      </c>
      <c r="C18" s="6">
        <f>'raw data'!P20</f>
        <v>88.5</v>
      </c>
      <c r="D18" s="7">
        <f>'raw data'!R20</f>
        <v>298.9</v>
      </c>
      <c r="E18" s="7"/>
      <c r="F18" s="5">
        <f>'raw data'!C20</f>
        <v>5850.1</v>
      </c>
      <c r="G18" s="7">
        <f>'raw data'!G20</f>
        <v>2562.2</v>
      </c>
      <c r="H18" s="7">
        <f t="shared" si="2"/>
        <v>43.797541922360296</v>
      </c>
      <c r="J18" s="21">
        <f t="shared" si="3"/>
        <v>1286.3735617828431</v>
      </c>
      <c r="K18" s="1"/>
      <c r="L18" s="9">
        <f t="shared" si="4"/>
        <v>0.11665755990945281</v>
      </c>
      <c r="N18" s="21">
        <f t="shared" si="5"/>
        <v>13176.96126776305</v>
      </c>
      <c r="O18" s="2">
        <f t="shared" si="0"/>
        <v>2.2524335084465306</v>
      </c>
      <c r="T18" s="24">
        <f t="shared" si="6"/>
        <v>13318.554090961563</v>
      </c>
      <c r="U18" s="2">
        <f t="shared" si="1"/>
        <v>2.276636996113154</v>
      </c>
      <c r="Z18" s="26">
        <f t="shared" si="7"/>
        <v>1.010745483751623</v>
      </c>
      <c r="AB18" s="1"/>
      <c r="AC18" s="1"/>
      <c r="AE18" s="1"/>
    </row>
    <row r="19" spans="1:31" ht="12.75">
      <c r="A19">
        <f t="shared" si="8"/>
        <v>1980</v>
      </c>
      <c r="B19" s="7">
        <f>'raw data'!N21</f>
        <v>485.6</v>
      </c>
      <c r="C19" s="6">
        <f>'raw data'!P21</f>
        <v>100.3</v>
      </c>
      <c r="D19" s="7">
        <f>'raw data'!R21</f>
        <v>344.1</v>
      </c>
      <c r="E19" s="7"/>
      <c r="F19" s="5">
        <f>'raw data'!C21</f>
        <v>5834</v>
      </c>
      <c r="G19" s="7">
        <f>'raw data'!G21</f>
        <v>2788.1</v>
      </c>
      <c r="H19" s="7">
        <f t="shared" si="2"/>
        <v>47.79053822420295</v>
      </c>
      <c r="J19" s="21">
        <f t="shared" si="3"/>
        <v>1225.9748932965101</v>
      </c>
      <c r="K19" s="1"/>
      <c r="L19" s="9">
        <f t="shared" si="4"/>
        <v>0.12341738101215884</v>
      </c>
      <c r="N19" s="21">
        <f t="shared" si="5"/>
        <v>13814.249455433423</v>
      </c>
      <c r="O19" s="2">
        <f t="shared" si="0"/>
        <v>2.3678864339104257</v>
      </c>
      <c r="T19" s="24">
        <f t="shared" si="6"/>
        <v>13947.874185983079</v>
      </c>
      <c r="U19" s="2">
        <f t="shared" si="1"/>
        <v>2.3907909129213367</v>
      </c>
      <c r="Z19" s="26">
        <f t="shared" si="7"/>
        <v>1.0096729634846067</v>
      </c>
      <c r="AB19" s="1"/>
      <c r="AC19" s="1"/>
      <c r="AE19" s="1"/>
    </row>
    <row r="20" spans="1:31" ht="12.75">
      <c r="A20">
        <f t="shared" si="8"/>
        <v>1981</v>
      </c>
      <c r="B20" s="7">
        <f>'raw data'!N22</f>
        <v>542.6</v>
      </c>
      <c r="C20" s="6">
        <f>'raw data'!P22</f>
        <v>106.8</v>
      </c>
      <c r="D20" s="7">
        <f>'raw data'!R22</f>
        <v>393.3</v>
      </c>
      <c r="E20" s="7"/>
      <c r="F20" s="5">
        <f>'raw data'!C22</f>
        <v>5982.1</v>
      </c>
      <c r="G20" s="7">
        <f>'raw data'!G22</f>
        <v>3126.8</v>
      </c>
      <c r="H20" s="7">
        <f t="shared" si="2"/>
        <v>52.26926998879991</v>
      </c>
      <c r="J20" s="21">
        <f t="shared" si="3"/>
        <v>1242.4126071382884</v>
      </c>
      <c r="K20" s="1"/>
      <c r="L20" s="9">
        <f t="shared" si="4"/>
        <v>0.12578354867596264</v>
      </c>
      <c r="N20" s="21">
        <f t="shared" si="5"/>
        <v>14359.746726184323</v>
      </c>
      <c r="O20" s="2">
        <f t="shared" si="0"/>
        <v>2.4004524709022452</v>
      </c>
      <c r="T20" s="24">
        <f t="shared" si="6"/>
        <v>14485.748927772127</v>
      </c>
      <c r="U20" s="2">
        <f t="shared" si="1"/>
        <v>2.4215156763966044</v>
      </c>
      <c r="Z20" s="26">
        <f t="shared" si="7"/>
        <v>1.0087746813359908</v>
      </c>
      <c r="AB20" s="1"/>
      <c r="AC20" s="1"/>
      <c r="AE20" s="1"/>
    </row>
    <row r="21" spans="1:31" ht="12.75">
      <c r="A21">
        <f t="shared" si="8"/>
        <v>1982</v>
      </c>
      <c r="B21" s="7">
        <f>'raw data'!N23</f>
        <v>532.1</v>
      </c>
      <c r="C21" s="6">
        <f>'raw data'!P23</f>
        <v>112.4</v>
      </c>
      <c r="D21" s="7">
        <f>'raw data'!R23</f>
        <v>433.5</v>
      </c>
      <c r="E21" s="7"/>
      <c r="F21" s="5">
        <f>'raw data'!C23</f>
        <v>5865.9</v>
      </c>
      <c r="G21" s="7">
        <f>'raw data'!G23</f>
        <v>3253.2</v>
      </c>
      <c r="H21" s="7">
        <f t="shared" si="2"/>
        <v>55.45952027821818</v>
      </c>
      <c r="J21" s="21">
        <f t="shared" si="3"/>
        <v>1162.1088620435262</v>
      </c>
      <c r="K21" s="1"/>
      <c r="L21" s="9">
        <f t="shared" si="4"/>
        <v>0.133253412025083</v>
      </c>
      <c r="N21" s="21">
        <f t="shared" si="5"/>
        <v>14894.811001144659</v>
      </c>
      <c r="O21" s="2">
        <f t="shared" si="0"/>
        <v>2.539220068726821</v>
      </c>
      <c r="T21" s="24">
        <f t="shared" si="6"/>
        <v>15013.526035694624</v>
      </c>
      <c r="U21" s="2">
        <f t="shared" si="1"/>
        <v>2.5594582307394647</v>
      </c>
      <c r="Z21" s="26">
        <f t="shared" si="7"/>
        <v>1.0079702276545062</v>
      </c>
      <c r="AB21" s="1"/>
      <c r="AC21" s="1"/>
      <c r="AE21" s="1"/>
    </row>
    <row r="22" spans="1:31" ht="12.75">
      <c r="A22">
        <f t="shared" si="8"/>
        <v>1983</v>
      </c>
      <c r="B22" s="7">
        <f>'raw data'!N24</f>
        <v>570.1</v>
      </c>
      <c r="C22" s="6">
        <f>'raw data'!P24</f>
        <v>122.8</v>
      </c>
      <c r="D22" s="7">
        <f>'raw data'!R24</f>
        <v>451.1</v>
      </c>
      <c r="E22" s="7"/>
      <c r="F22" s="5">
        <f>'raw data'!C24</f>
        <v>6130.9</v>
      </c>
      <c r="G22" s="7">
        <f>'raw data'!G24</f>
        <v>3534.6</v>
      </c>
      <c r="H22" s="7">
        <f t="shared" si="2"/>
        <v>57.652220718002255</v>
      </c>
      <c r="J22" s="21">
        <f t="shared" si="3"/>
        <v>1201.861769365699</v>
      </c>
      <c r="K22" s="1"/>
      <c r="L22" s="9">
        <f t="shared" si="4"/>
        <v>0.1276240592994964</v>
      </c>
      <c r="N22" s="21">
        <f t="shared" si="5"/>
        <v>15323.214741456899</v>
      </c>
      <c r="O22" s="2">
        <f t="shared" si="0"/>
        <v>2.499341816284216</v>
      </c>
      <c r="T22" s="24">
        <f t="shared" si="6"/>
        <v>15434.96220438932</v>
      </c>
      <c r="U22" s="2">
        <f t="shared" si="1"/>
        <v>2.5175687426624673</v>
      </c>
      <c r="Z22" s="26">
        <f t="shared" si="7"/>
        <v>1.0072926905233592</v>
      </c>
      <c r="AB22" s="1"/>
      <c r="AC22" s="1"/>
      <c r="AE22" s="1"/>
    </row>
    <row r="23" spans="1:31" ht="12.75">
      <c r="A23">
        <f t="shared" si="8"/>
        <v>1984</v>
      </c>
      <c r="B23" s="7">
        <f>'raw data'!N25</f>
        <v>670.2</v>
      </c>
      <c r="C23" s="6">
        <f>'raw data'!P25</f>
        <v>139.3</v>
      </c>
      <c r="D23" s="7">
        <f>'raw data'!R25</f>
        <v>474.3</v>
      </c>
      <c r="E23" s="7"/>
      <c r="F23" s="5">
        <f>'raw data'!C25</f>
        <v>6571.5</v>
      </c>
      <c r="G23" s="7">
        <f>'raw data'!G25</f>
        <v>3930.9</v>
      </c>
      <c r="H23" s="7">
        <f t="shared" si="2"/>
        <v>59.81739328920338</v>
      </c>
      <c r="J23" s="21">
        <f t="shared" si="3"/>
        <v>1353.2853163397695</v>
      </c>
      <c r="K23" s="1"/>
      <c r="L23" s="9">
        <f t="shared" si="4"/>
        <v>0.12065939097916507</v>
      </c>
      <c r="N23" s="21">
        <f t="shared" si="5"/>
        <v>15770.268602462347</v>
      </c>
      <c r="O23" s="2">
        <f t="shared" si="0"/>
        <v>2.399797398229072</v>
      </c>
      <c r="T23" s="24">
        <f t="shared" si="6"/>
        <v>15875.360277586493</v>
      </c>
      <c r="U23" s="2">
        <f t="shared" si="1"/>
        <v>2.415789435834512</v>
      </c>
      <c r="Z23" s="26">
        <f t="shared" si="7"/>
        <v>1.0066639115523839</v>
      </c>
      <c r="AB23" s="1"/>
      <c r="AC23" s="1"/>
      <c r="AE23" s="1"/>
    </row>
    <row r="24" spans="1:31" ht="12.75">
      <c r="A24">
        <f t="shared" si="8"/>
        <v>1985</v>
      </c>
      <c r="B24" s="7">
        <f>'raw data'!N26</f>
        <v>714.4</v>
      </c>
      <c r="C24" s="6">
        <f>'raw data'!P26</f>
        <v>158.8</v>
      </c>
      <c r="D24" s="7">
        <f>'raw data'!R26</f>
        <v>505.4</v>
      </c>
      <c r="E24" s="7"/>
      <c r="F24" s="5">
        <f>'raw data'!C26</f>
        <v>6843.4</v>
      </c>
      <c r="G24" s="7">
        <f>'raw data'!G26</f>
        <v>4217.5</v>
      </c>
      <c r="H24" s="7">
        <f t="shared" si="2"/>
        <v>61.62872256480697</v>
      </c>
      <c r="J24" s="21">
        <f t="shared" si="3"/>
        <v>1416.871815056313</v>
      </c>
      <c r="K24" s="1"/>
      <c r="L24" s="9">
        <f t="shared" si="4"/>
        <v>0.11983402489626556</v>
      </c>
      <c r="N24" s="21">
        <f t="shared" si="5"/>
        <v>16346.724535480938</v>
      </c>
      <c r="O24" s="2">
        <f t="shared" si="0"/>
        <v>2.388684650244168</v>
      </c>
      <c r="T24" s="24">
        <f t="shared" si="6"/>
        <v>16445.45543415118</v>
      </c>
      <c r="U24" s="2">
        <f t="shared" si="1"/>
        <v>2.403111820754476</v>
      </c>
      <c r="Z24" s="26">
        <f t="shared" si="7"/>
        <v>1.0060397970526722</v>
      </c>
      <c r="AB24" s="1"/>
      <c r="AC24" s="1"/>
      <c r="AE24" s="1"/>
    </row>
    <row r="25" spans="1:31" ht="12.75">
      <c r="A25">
        <f t="shared" si="8"/>
        <v>1986</v>
      </c>
      <c r="B25" s="7">
        <f>'raw data'!N27</f>
        <v>739.9</v>
      </c>
      <c r="C25" s="6">
        <f>'raw data'!P27</f>
        <v>173.2</v>
      </c>
      <c r="D25" s="7">
        <f>'raw data'!R27</f>
        <v>538.5</v>
      </c>
      <c r="E25" s="7"/>
      <c r="F25" s="5">
        <f>'raw data'!C27</f>
        <v>7080.5</v>
      </c>
      <c r="G25" s="7">
        <f>'raw data'!G27</f>
        <v>4460.1</v>
      </c>
      <c r="H25" s="7">
        <f t="shared" si="2"/>
        <v>62.99131417272792</v>
      </c>
      <c r="J25" s="21">
        <f t="shared" si="3"/>
        <v>1449.5649312795676</v>
      </c>
      <c r="K25" s="1"/>
      <c r="L25" s="9">
        <f t="shared" si="4"/>
        <v>0.12073720320172192</v>
      </c>
      <c r="N25" s="21">
        <f t="shared" si="5"/>
        <v>16958.371261458167</v>
      </c>
      <c r="O25" s="2">
        <f t="shared" si="0"/>
        <v>2.3950810340312363</v>
      </c>
      <c r="T25" s="24">
        <f t="shared" si="6"/>
        <v>17051.01218965377</v>
      </c>
      <c r="U25" s="2">
        <f t="shared" si="1"/>
        <v>2.408164986887052</v>
      </c>
      <c r="Z25" s="26">
        <f t="shared" si="7"/>
        <v>1.005462843498783</v>
      </c>
      <c r="AB25" s="1"/>
      <c r="AC25" s="1"/>
      <c r="AE25" s="1"/>
    </row>
    <row r="26" spans="1:31" ht="12.75">
      <c r="A26">
        <f t="shared" si="8"/>
        <v>1987</v>
      </c>
      <c r="B26" s="7">
        <f>'raw data'!N28</f>
        <v>757.8</v>
      </c>
      <c r="C26" s="6">
        <f>'raw data'!P28</f>
        <v>184.3</v>
      </c>
      <c r="D26" s="7">
        <f>'raw data'!R28</f>
        <v>571.1</v>
      </c>
      <c r="E26" s="7"/>
      <c r="F26" s="5">
        <f>'raw data'!C28</f>
        <v>7307</v>
      </c>
      <c r="G26" s="7">
        <f>'raw data'!G28</f>
        <v>4736.4</v>
      </c>
      <c r="H26" s="7">
        <f t="shared" si="2"/>
        <v>64.82003558231833</v>
      </c>
      <c r="J26" s="21">
        <f t="shared" si="3"/>
        <v>1453.4086436956336</v>
      </c>
      <c r="K26" s="1"/>
      <c r="L26" s="9">
        <f t="shared" si="4"/>
        <v>0.12057680939109874</v>
      </c>
      <c r="N26" s="21">
        <f t="shared" si="5"/>
        <v>17572.581930787295</v>
      </c>
      <c r="O26" s="2">
        <f t="shared" si="0"/>
        <v>2.4048969386598187</v>
      </c>
      <c r="T26" s="24">
        <f t="shared" si="6"/>
        <v>17659.387709944298</v>
      </c>
      <c r="U26" s="2">
        <f t="shared" si="1"/>
        <v>2.4167767496844528</v>
      </c>
      <c r="Z26" s="26">
        <f t="shared" si="7"/>
        <v>1.0049398420504683</v>
      </c>
      <c r="AB26" s="1"/>
      <c r="AC26" s="1"/>
      <c r="AE26" s="1"/>
    </row>
    <row r="27" spans="1:31" ht="12.75">
      <c r="A27">
        <f t="shared" si="8"/>
        <v>1988</v>
      </c>
      <c r="B27" s="7">
        <f>'raw data'!N29</f>
        <v>803.1</v>
      </c>
      <c r="C27" s="6">
        <f>'raw data'!P29</f>
        <v>186.1</v>
      </c>
      <c r="D27" s="7">
        <f>'raw data'!R29</f>
        <v>611</v>
      </c>
      <c r="E27" s="7"/>
      <c r="F27" s="5">
        <f>'raw data'!C29</f>
        <v>7607.4</v>
      </c>
      <c r="G27" s="7">
        <f>'raw data'!G29</f>
        <v>5100.4</v>
      </c>
      <c r="H27" s="7">
        <f t="shared" si="2"/>
        <v>67.0452454189342</v>
      </c>
      <c r="J27" s="21">
        <f t="shared" si="3"/>
        <v>1475.4215512508824</v>
      </c>
      <c r="K27" s="1"/>
      <c r="L27" s="9">
        <f t="shared" si="4"/>
        <v>0.11979452591953574</v>
      </c>
      <c r="N27" s="21">
        <f t="shared" si="5"/>
        <v>18160.38084209556</v>
      </c>
      <c r="O27" s="2">
        <f t="shared" si="0"/>
        <v>2.3871994166332207</v>
      </c>
      <c r="T27" s="24">
        <f t="shared" si="6"/>
        <v>18241.593531137183</v>
      </c>
      <c r="U27" s="2">
        <f t="shared" si="1"/>
        <v>2.397874902218522</v>
      </c>
      <c r="Z27" s="26">
        <f t="shared" si="7"/>
        <v>1.0044719705906922</v>
      </c>
      <c r="AB27" s="1"/>
      <c r="AC27" s="1"/>
      <c r="AE27" s="1"/>
    </row>
    <row r="28" spans="1:31" ht="12.75">
      <c r="A28">
        <f t="shared" si="8"/>
        <v>1989</v>
      </c>
      <c r="B28" s="7">
        <f>'raw data'!N30</f>
        <v>847.3</v>
      </c>
      <c r="C28" s="6">
        <f>'raw data'!P30</f>
        <v>197.7</v>
      </c>
      <c r="D28" s="7">
        <f>'raw data'!R30</f>
        <v>651.5</v>
      </c>
      <c r="E28" s="7"/>
      <c r="F28" s="5">
        <f>'raw data'!C30</f>
        <v>7879.2</v>
      </c>
      <c r="G28" s="7">
        <f>'raw data'!G30</f>
        <v>5482.1</v>
      </c>
      <c r="H28" s="7">
        <f t="shared" si="2"/>
        <v>69.57686059498427</v>
      </c>
      <c r="J28" s="21">
        <f t="shared" si="3"/>
        <v>1501.9361193703141</v>
      </c>
      <c r="K28" s="1"/>
      <c r="L28" s="9">
        <f t="shared" si="4"/>
        <v>0.11884131993214278</v>
      </c>
      <c r="N28" s="21">
        <f t="shared" si="5"/>
        <v>18741.238210194857</v>
      </c>
      <c r="O28" s="2">
        <f t="shared" si="0"/>
        <v>2.3785712014157347</v>
      </c>
      <c r="T28" s="24">
        <f t="shared" si="6"/>
        <v>18817.089896288577</v>
      </c>
      <c r="U28" s="2">
        <f t="shared" si="1"/>
        <v>2.3881980272475096</v>
      </c>
      <c r="Z28" s="26">
        <f t="shared" si="7"/>
        <v>1.004047314550031</v>
      </c>
      <c r="AB28" s="1"/>
      <c r="AC28" s="1"/>
      <c r="AE28" s="1"/>
    </row>
    <row r="29" spans="1:31" ht="12.75">
      <c r="A29">
        <f t="shared" si="8"/>
        <v>1990</v>
      </c>
      <c r="B29" s="7">
        <f>'raw data'!N31</f>
        <v>846.4</v>
      </c>
      <c r="C29" s="6">
        <f>'raw data'!P31</f>
        <v>215.7</v>
      </c>
      <c r="D29" s="7">
        <f>'raw data'!R31</f>
        <v>691.2</v>
      </c>
      <c r="E29" s="7"/>
      <c r="F29" s="5">
        <f>'raw data'!C31</f>
        <v>8027.1</v>
      </c>
      <c r="G29" s="7">
        <f>'raw data'!G31</f>
        <v>5800.5</v>
      </c>
      <c r="H29" s="7">
        <f t="shared" si="2"/>
        <v>72.26146428971857</v>
      </c>
      <c r="J29" s="21">
        <f t="shared" si="3"/>
        <v>1469.8013809154381</v>
      </c>
      <c r="K29" s="1"/>
      <c r="L29" s="9">
        <f t="shared" si="4"/>
        <v>0.1191621411947246</v>
      </c>
      <c r="N29" s="21">
        <f t="shared" si="5"/>
        <v>19319.99762988437</v>
      </c>
      <c r="O29" s="2">
        <f t="shared" si="0"/>
        <v>2.4068465111789275</v>
      </c>
      <c r="T29" s="24">
        <f t="shared" si="6"/>
        <v>19390.709468211262</v>
      </c>
      <c r="U29" s="2">
        <f t="shared" si="1"/>
        <v>2.415655650011992</v>
      </c>
      <c r="Z29" s="26">
        <f t="shared" si="7"/>
        <v>1.0036600334886954</v>
      </c>
      <c r="AB29" s="1"/>
      <c r="AC29" s="1"/>
      <c r="AE29" s="1"/>
    </row>
    <row r="30" spans="1:31" ht="12.75">
      <c r="A30">
        <f t="shared" si="8"/>
        <v>1991</v>
      </c>
      <c r="B30" s="7">
        <f>'raw data'!N32</f>
        <v>803.3</v>
      </c>
      <c r="C30" s="6">
        <f>'raw data'!P32</f>
        <v>220.4</v>
      </c>
      <c r="D30" s="7">
        <f>'raw data'!R32</f>
        <v>724.4</v>
      </c>
      <c r="E30" s="7"/>
      <c r="F30" s="5">
        <f>'raw data'!C32</f>
        <v>8008.3</v>
      </c>
      <c r="G30" s="7">
        <f>'raw data'!G32</f>
        <v>5992.1</v>
      </c>
      <c r="H30" s="7">
        <f t="shared" si="2"/>
        <v>74.82362049373775</v>
      </c>
      <c r="J30" s="21">
        <f t="shared" si="3"/>
        <v>1368.1508502862102</v>
      </c>
      <c r="K30" s="1"/>
      <c r="L30" s="9">
        <f t="shared" si="4"/>
        <v>0.12089250846948481</v>
      </c>
      <c r="N30" s="21">
        <f t="shared" si="5"/>
        <v>19838.113137659617</v>
      </c>
      <c r="O30" s="2">
        <f t="shared" si="0"/>
        <v>2.4771940533770733</v>
      </c>
      <c r="T30" s="24">
        <f t="shared" si="6"/>
        <v>19903.895529473033</v>
      </c>
      <c r="U30" s="2">
        <f t="shared" si="1"/>
        <v>2.485408330041711</v>
      </c>
      <c r="Z30" s="26">
        <f t="shared" si="7"/>
        <v>1.00331596010956</v>
      </c>
      <c r="AB30" s="1"/>
      <c r="AC30" s="1"/>
      <c r="AE30" s="1"/>
    </row>
    <row r="31" spans="1:31" ht="12.75">
      <c r="A31">
        <f t="shared" si="8"/>
        <v>1992</v>
      </c>
      <c r="B31" s="7">
        <f>'raw data'!N33</f>
        <v>848.5</v>
      </c>
      <c r="C31" s="6">
        <f>'raw data'!P33</f>
        <v>223</v>
      </c>
      <c r="D31" s="7">
        <f>'raw data'!R33</f>
        <v>744.4</v>
      </c>
      <c r="E31" s="7"/>
      <c r="F31" s="5">
        <f>'raw data'!C33</f>
        <v>8280</v>
      </c>
      <c r="G31" s="7">
        <f>'raw data'!G33</f>
        <v>6342.3</v>
      </c>
      <c r="H31" s="7">
        <f t="shared" si="2"/>
        <v>76.59782608695652</v>
      </c>
      <c r="J31" s="21">
        <f t="shared" si="3"/>
        <v>1398.8647651482902</v>
      </c>
      <c r="K31" s="1"/>
      <c r="L31" s="9">
        <f t="shared" si="4"/>
        <v>0.117370669946234</v>
      </c>
      <c r="N31" s="21">
        <f t="shared" si="5"/>
        <v>20229.05620642601</v>
      </c>
      <c r="O31" s="2">
        <f t="shared" si="0"/>
        <v>2.443122730244687</v>
      </c>
      <c r="T31" s="24">
        <f t="shared" si="6"/>
        <v>20290.113696197845</v>
      </c>
      <c r="U31" s="2">
        <f t="shared" si="1"/>
        <v>2.4504968232123</v>
      </c>
      <c r="Z31" s="26">
        <f t="shared" si="7"/>
        <v>1.0030183063979248</v>
      </c>
      <c r="AB31" s="1"/>
      <c r="AC31" s="1"/>
      <c r="AE31" s="1"/>
    </row>
    <row r="32" spans="1:31" ht="12.75">
      <c r="A32">
        <f t="shared" si="8"/>
        <v>1993</v>
      </c>
      <c r="B32" s="7">
        <f>'raw data'!N34</f>
        <v>932.5</v>
      </c>
      <c r="C32" s="6">
        <f>'raw data'!P34</f>
        <v>219.3</v>
      </c>
      <c r="D32" s="7">
        <f>'raw data'!R34</f>
        <v>778</v>
      </c>
      <c r="E32" s="7"/>
      <c r="F32" s="5">
        <f>'raw data'!C34</f>
        <v>8516.2</v>
      </c>
      <c r="G32" s="7">
        <f>'raw data'!G34</f>
        <v>6667.4</v>
      </c>
      <c r="H32" s="7">
        <f t="shared" si="2"/>
        <v>78.29078697071463</v>
      </c>
      <c r="J32" s="21">
        <f t="shared" si="3"/>
        <v>1471.1820439751627</v>
      </c>
      <c r="K32" s="1"/>
      <c r="L32" s="9">
        <f t="shared" si="4"/>
        <v>0.11668716441191469</v>
      </c>
      <c r="N32" s="21">
        <f t="shared" si="5"/>
        <v>20631.455682736178</v>
      </c>
      <c r="O32" s="2">
        <f t="shared" si="0"/>
        <v>2.422612865214083</v>
      </c>
      <c r="T32" s="24">
        <f t="shared" si="6"/>
        <v>20687.99220908354</v>
      </c>
      <c r="U32" s="2">
        <f t="shared" si="1"/>
        <v>2.4292515686671914</v>
      </c>
      <c r="Z32" s="26">
        <f t="shared" si="7"/>
        <v>1.00274030718999</v>
      </c>
      <c r="AB32" s="1"/>
      <c r="AC32" s="1"/>
      <c r="AE32" s="1"/>
    </row>
    <row r="33" spans="1:31" ht="12.75">
      <c r="A33">
        <f t="shared" si="8"/>
        <v>1994</v>
      </c>
      <c r="B33" s="7">
        <f>'raw data'!N35</f>
        <v>1033.5</v>
      </c>
      <c r="C33" s="6">
        <f>'raw data'!P35</f>
        <v>220.9</v>
      </c>
      <c r="D33" s="7">
        <f>'raw data'!R35</f>
        <v>819.2</v>
      </c>
      <c r="E33" s="7"/>
      <c r="F33" s="5">
        <f>'raw data'!C35</f>
        <v>8863.1</v>
      </c>
      <c r="G33" s="7">
        <f>'raw data'!G35</f>
        <v>7085.2</v>
      </c>
      <c r="H33" s="7">
        <f t="shared" si="2"/>
        <v>79.94042716431045</v>
      </c>
      <c r="J33" s="21">
        <f t="shared" si="3"/>
        <v>1569.168497713544</v>
      </c>
      <c r="K33" s="1"/>
      <c r="L33" s="9">
        <f t="shared" si="4"/>
        <v>0.11562129509399877</v>
      </c>
      <c r="N33" s="21">
        <f t="shared" si="5"/>
        <v>21086.350598124598</v>
      </c>
      <c r="O33" s="2">
        <f t="shared" si="0"/>
        <v>2.379116855064774</v>
      </c>
      <c r="T33" s="24">
        <f t="shared" si="6"/>
        <v>21138.5591841501</v>
      </c>
      <c r="U33" s="2">
        <f t="shared" si="1"/>
        <v>2.385007410967957</v>
      </c>
      <c r="Z33" s="26">
        <f t="shared" si="7"/>
        <v>1.0024759422348857</v>
      </c>
      <c r="AB33" s="1"/>
      <c r="AC33" s="1"/>
      <c r="AE33" s="1"/>
    </row>
    <row r="34" spans="1:31" ht="12.75">
      <c r="A34">
        <f t="shared" si="8"/>
        <v>1995</v>
      </c>
      <c r="B34" s="7">
        <f>'raw data'!N36</f>
        <v>1112.9</v>
      </c>
      <c r="C34" s="6">
        <f>'raw data'!P36</f>
        <v>232.6</v>
      </c>
      <c r="D34" s="7">
        <f>'raw data'!R36</f>
        <v>869.5</v>
      </c>
      <c r="E34" s="7"/>
      <c r="F34" s="5">
        <f>'raw data'!C36</f>
        <v>9086</v>
      </c>
      <c r="G34" s="7">
        <f>'raw data'!G36</f>
        <v>7414.7</v>
      </c>
      <c r="H34" s="7">
        <f t="shared" si="2"/>
        <v>81.60576711424169</v>
      </c>
      <c r="J34" s="21">
        <f t="shared" si="3"/>
        <v>1648.7805305676563</v>
      </c>
      <c r="K34" s="1"/>
      <c r="L34" s="9">
        <f t="shared" si="4"/>
        <v>0.11726705058869544</v>
      </c>
      <c r="N34" s="21">
        <f t="shared" si="5"/>
        <v>21616.82424893632</v>
      </c>
      <c r="O34" s="2">
        <f t="shared" si="0"/>
        <v>2.3791354004992646</v>
      </c>
      <c r="T34" s="24">
        <f t="shared" si="6"/>
        <v>21664.884479859385</v>
      </c>
      <c r="U34" s="2">
        <f t="shared" si="1"/>
        <v>2.3844248822209315</v>
      </c>
      <c r="Z34" s="26">
        <f t="shared" si="7"/>
        <v>1.002223278977967</v>
      </c>
      <c r="AB34" s="1"/>
      <c r="AC34" s="1"/>
      <c r="AE34" s="1"/>
    </row>
    <row r="35" spans="1:31" ht="12.75">
      <c r="A35">
        <f t="shared" si="8"/>
        <v>1996</v>
      </c>
      <c r="B35" s="7">
        <f>'raw data'!N37</f>
        <v>1209.4</v>
      </c>
      <c r="C35" s="6">
        <f>'raw data'!P37</f>
        <v>244.2</v>
      </c>
      <c r="D35" s="7">
        <f>'raw data'!R37</f>
        <v>912.5</v>
      </c>
      <c r="E35" s="7"/>
      <c r="F35" s="5">
        <f>'raw data'!C37</f>
        <v>9425.8</v>
      </c>
      <c r="G35" s="7">
        <f>'raw data'!G37</f>
        <v>7838.5</v>
      </c>
      <c r="H35" s="7">
        <f t="shared" si="2"/>
        <v>83.16005007532517</v>
      </c>
      <c r="J35" s="21">
        <f t="shared" si="3"/>
        <v>1747.9546954136633</v>
      </c>
      <c r="K35" s="1"/>
      <c r="L35" s="9">
        <f t="shared" si="4"/>
        <v>0.11641257893729667</v>
      </c>
      <c r="N35" s="21">
        <f t="shared" si="5"/>
        <v>22200.779273105083</v>
      </c>
      <c r="O35" s="2">
        <f aca="true" t="shared" si="9" ref="O35:O51">N35/F35</f>
        <v>2.3553204261818714</v>
      </c>
      <c r="T35" s="24">
        <f t="shared" si="6"/>
        <v>22244.85623754864</v>
      </c>
      <c r="U35" s="2">
        <f aca="true" t="shared" si="10" ref="U35:U51">T35/F35</f>
        <v>2.359996630264661</v>
      </c>
      <c r="Z35" s="26">
        <f t="shared" si="7"/>
        <v>1.0019853791572513</v>
      </c>
      <c r="AB35" s="1"/>
      <c r="AC35" s="1"/>
      <c r="AE35" s="1"/>
    </row>
    <row r="36" spans="1:31" ht="12.75">
      <c r="A36">
        <f t="shared" si="8"/>
        <v>1997</v>
      </c>
      <c r="B36" s="7">
        <f>'raw data'!N38</f>
        <v>1317.7</v>
      </c>
      <c r="C36" s="6">
        <f>'raw data'!P38</f>
        <v>252.3</v>
      </c>
      <c r="D36" s="7">
        <f>'raw data'!R38</f>
        <v>963.8</v>
      </c>
      <c r="E36" s="7"/>
      <c r="F36" s="5">
        <f>'raw data'!C38</f>
        <v>9845.9</v>
      </c>
      <c r="G36" s="7">
        <f>'raw data'!G38</f>
        <v>8332.4</v>
      </c>
      <c r="H36" s="7">
        <f t="shared" si="2"/>
        <v>84.6281193187012</v>
      </c>
      <c r="J36" s="21">
        <f t="shared" si="3"/>
        <v>1855.175339638039</v>
      </c>
      <c r="K36" s="1"/>
      <c r="L36" s="9">
        <f t="shared" si="4"/>
        <v>0.11566895492295137</v>
      </c>
      <c r="N36" s="21">
        <f t="shared" si="5"/>
        <v>22855.143357812027</v>
      </c>
      <c r="O36" s="2">
        <f t="shared" si="9"/>
        <v>2.321285342915531</v>
      </c>
      <c r="T36" s="24">
        <f t="shared" si="6"/>
        <v>22895.390011091542</v>
      </c>
      <c r="U36" s="2">
        <f t="shared" si="10"/>
        <v>2.325372999024116</v>
      </c>
      <c r="Z36" s="26">
        <f t="shared" si="7"/>
        <v>1.001760945125105</v>
      </c>
      <c r="AB36" s="1"/>
      <c r="AC36" s="1"/>
      <c r="AE36" s="1"/>
    </row>
    <row r="37" spans="1:31" ht="12.75">
      <c r="A37">
        <f t="shared" si="8"/>
        <v>1998</v>
      </c>
      <c r="B37" s="7">
        <f>'raw data'!N39</f>
        <v>1447.1</v>
      </c>
      <c r="C37" s="6">
        <f>'raw data'!P39</f>
        <v>262.9</v>
      </c>
      <c r="D37" s="7">
        <f>'raw data'!R39</f>
        <v>1020.5</v>
      </c>
      <c r="E37" s="7"/>
      <c r="F37" s="5">
        <f>'raw data'!C39</f>
        <v>10274.7</v>
      </c>
      <c r="G37" s="7">
        <f>'raw data'!G39</f>
        <v>8793.5</v>
      </c>
      <c r="H37" s="7">
        <f t="shared" si="2"/>
        <v>85.58400731894848</v>
      </c>
      <c r="J37" s="21">
        <f t="shared" si="3"/>
        <v>1998.0368453971685</v>
      </c>
      <c r="K37" s="1"/>
      <c r="L37" s="9">
        <f t="shared" si="4"/>
        <v>0.11605162904418036</v>
      </c>
      <c r="N37" s="21">
        <f t="shared" si="5"/>
        <v>23584.494694833265</v>
      </c>
      <c r="O37" s="2">
        <f t="shared" si="9"/>
        <v>2.295394969666585</v>
      </c>
      <c r="T37" s="24">
        <f t="shared" si="6"/>
        <v>23621.05119499631</v>
      </c>
      <c r="U37" s="2">
        <f t="shared" si="10"/>
        <v>2.298952883782136</v>
      </c>
      <c r="Z37" s="26">
        <f t="shared" si="7"/>
        <v>1.0015500226159628</v>
      </c>
      <c r="AB37" s="1"/>
      <c r="AC37" s="1"/>
      <c r="AE37" s="1"/>
    </row>
    <row r="38" spans="1:31" ht="12.75">
      <c r="A38">
        <f t="shared" si="8"/>
        <v>1999</v>
      </c>
      <c r="B38" s="7">
        <f>'raw data'!N40</f>
        <v>1580.7</v>
      </c>
      <c r="C38" s="6">
        <f>'raw data'!P40</f>
        <v>287.4</v>
      </c>
      <c r="D38" s="7">
        <f>'raw data'!R40</f>
        <v>1094.4</v>
      </c>
      <c r="E38" s="7"/>
      <c r="F38" s="5">
        <f>'raw data'!C40</f>
        <v>10770.7</v>
      </c>
      <c r="G38" s="7">
        <f>'raw data'!G40</f>
        <v>9353.5</v>
      </c>
      <c r="H38" s="7">
        <f t="shared" si="2"/>
        <v>86.84208083040099</v>
      </c>
      <c r="J38" s="21">
        <f t="shared" si="3"/>
        <v>2151.146059763725</v>
      </c>
      <c r="K38" s="1"/>
      <c r="L38" s="9">
        <f t="shared" si="4"/>
        <v>0.11700432992997274</v>
      </c>
      <c r="N38" s="21">
        <f t="shared" si="5"/>
        <v>24420.780340452624</v>
      </c>
      <c r="O38" s="2">
        <f t="shared" si="9"/>
        <v>2.267334559541406</v>
      </c>
      <c r="T38" s="24">
        <f t="shared" si="6"/>
        <v>24453.774338153708</v>
      </c>
      <c r="U38" s="2">
        <f t="shared" si="10"/>
        <v>2.2703978699762972</v>
      </c>
      <c r="Z38" s="26">
        <f t="shared" si="7"/>
        <v>1.0013510623838022</v>
      </c>
      <c r="AB38" s="1"/>
      <c r="AC38" s="1"/>
      <c r="AE38" s="1"/>
    </row>
    <row r="39" spans="1:31" ht="12.75">
      <c r="A39">
        <f t="shared" si="8"/>
        <v>2000</v>
      </c>
      <c r="B39" s="7">
        <f>'raw data'!N41</f>
        <v>1717.7</v>
      </c>
      <c r="C39" s="6">
        <f>'raw data'!P41</f>
        <v>304.4</v>
      </c>
      <c r="D39" s="7">
        <f>'raw data'!R41</f>
        <v>1184.3</v>
      </c>
      <c r="E39" s="7"/>
      <c r="F39" s="5">
        <f>'raw data'!C41</f>
        <v>11216.4</v>
      </c>
      <c r="G39" s="7">
        <f>'raw data'!G41</f>
        <v>9951.5</v>
      </c>
      <c r="H39" s="7">
        <f t="shared" si="2"/>
        <v>88.72276309689384</v>
      </c>
      <c r="J39" s="21">
        <f t="shared" si="3"/>
        <v>2279.1219856303064</v>
      </c>
      <c r="K39" s="1"/>
      <c r="L39" s="9">
        <f t="shared" si="4"/>
        <v>0.11900718484650555</v>
      </c>
      <c r="N39" s="21">
        <f t="shared" si="5"/>
        <v>25368.980514492265</v>
      </c>
      <c r="O39" s="2">
        <f t="shared" si="9"/>
        <v>2.2617756601487344</v>
      </c>
      <c r="T39" s="24">
        <f t="shared" si="6"/>
        <v>25398.52538727683</v>
      </c>
      <c r="U39" s="2">
        <f t="shared" si="10"/>
        <v>2.2644097381759596</v>
      </c>
      <c r="Z39" s="26">
        <f t="shared" si="7"/>
        <v>1.0011646062311288</v>
      </c>
      <c r="AB39" s="1"/>
      <c r="AC39" s="1"/>
      <c r="AE39" s="1"/>
    </row>
    <row r="40" spans="1:31" ht="12.75">
      <c r="A40">
        <f t="shared" si="8"/>
        <v>2001</v>
      </c>
      <c r="B40" s="7">
        <f>'raw data'!N42</f>
        <v>1700.2</v>
      </c>
      <c r="C40" s="6">
        <f>'raw data'!P42</f>
        <v>322</v>
      </c>
      <c r="D40" s="7">
        <f>'raw data'!R42</f>
        <v>1256.2</v>
      </c>
      <c r="E40" s="7"/>
      <c r="F40" s="5">
        <f>'raw data'!C42</f>
        <v>11337.5</v>
      </c>
      <c r="G40" s="7">
        <f>'raw data'!G42</f>
        <v>10286.2</v>
      </c>
      <c r="H40" s="7">
        <f t="shared" si="2"/>
        <v>90.72723263506064</v>
      </c>
      <c r="J40" s="21">
        <f t="shared" si="3"/>
        <v>2228.878740448368</v>
      </c>
      <c r="K40" s="1"/>
      <c r="L40" s="9">
        <f t="shared" si="4"/>
        <v>0.12212478855165172</v>
      </c>
      <c r="N40" s="21">
        <f t="shared" si="5"/>
        <v>26398.449118474848</v>
      </c>
      <c r="O40" s="2">
        <f t="shared" si="9"/>
        <v>2.328418885863272</v>
      </c>
      <c r="T40" s="24">
        <f t="shared" si="6"/>
        <v>26424.644303477777</v>
      </c>
      <c r="U40" s="2">
        <f t="shared" si="10"/>
        <v>2.330729376271469</v>
      </c>
      <c r="Z40" s="26">
        <f t="shared" si="7"/>
        <v>1.0009923001493521</v>
      </c>
      <c r="AB40" s="1"/>
      <c r="AC40" s="1"/>
      <c r="AE40" s="1"/>
    </row>
    <row r="41" spans="1:31" ht="12.75">
      <c r="A41">
        <f t="shared" si="8"/>
        <v>2002</v>
      </c>
      <c r="B41" s="7">
        <f>'raw data'!N43</f>
        <v>1634.9</v>
      </c>
      <c r="C41" s="6">
        <f>'raw data'!P43</f>
        <v>343.4</v>
      </c>
      <c r="D41" s="7">
        <f>'raw data'!R43</f>
        <v>1305</v>
      </c>
      <c r="E41" s="7"/>
      <c r="F41" s="5">
        <f>'raw data'!C43</f>
        <v>11543.1</v>
      </c>
      <c r="G41" s="7">
        <f>'raw data'!G43</f>
        <v>10642.3</v>
      </c>
      <c r="H41" s="7">
        <f t="shared" si="2"/>
        <v>92.19620379274197</v>
      </c>
      <c r="J41" s="21">
        <f t="shared" si="3"/>
        <v>2145.7499534874987</v>
      </c>
      <c r="K41" s="1"/>
      <c r="L41" s="9">
        <f t="shared" si="4"/>
        <v>0.12262386890051963</v>
      </c>
      <c r="N41" s="21">
        <f t="shared" si="5"/>
        <v>27326.963770886163</v>
      </c>
      <c r="O41" s="2">
        <f t="shared" si="9"/>
        <v>2.367385171304603</v>
      </c>
      <c r="T41" s="24">
        <f t="shared" si="6"/>
        <v>27349.897738284464</v>
      </c>
      <c r="U41" s="2">
        <f t="shared" si="10"/>
        <v>2.3693719831141085</v>
      </c>
      <c r="Z41" s="26">
        <f t="shared" si="7"/>
        <v>1.0008392431589028</v>
      </c>
      <c r="AB41" s="1"/>
      <c r="AC41" s="1"/>
      <c r="AE41" s="1"/>
    </row>
    <row r="42" spans="1:31" ht="12.75">
      <c r="A42">
        <f t="shared" si="8"/>
        <v>2003</v>
      </c>
      <c r="B42" s="7">
        <f>'raw data'!N44</f>
        <v>1713.3</v>
      </c>
      <c r="C42" s="6">
        <f>'raw data'!P44</f>
        <v>355.7</v>
      </c>
      <c r="D42" s="7">
        <f>'raw data'!R44</f>
        <v>1354.1</v>
      </c>
      <c r="E42" s="7"/>
      <c r="F42" s="5">
        <f>'raw data'!C44</f>
        <v>11836.4</v>
      </c>
      <c r="G42" s="7">
        <f>'raw data'!G44</f>
        <v>11142.2</v>
      </c>
      <c r="H42" s="7">
        <f t="shared" si="2"/>
        <v>94.1350410597817</v>
      </c>
      <c r="J42" s="21">
        <f t="shared" si="3"/>
        <v>2197.906302166538</v>
      </c>
      <c r="K42" s="1"/>
      <c r="L42" s="9">
        <f t="shared" si="4"/>
        <v>0.12152896196442353</v>
      </c>
      <c r="N42" s="21">
        <f t="shared" si="5"/>
        <v>28126.611831672664</v>
      </c>
      <c r="O42" s="2">
        <f t="shared" si="9"/>
        <v>2.376280949585403</v>
      </c>
      <c r="T42" s="24">
        <f t="shared" si="6"/>
        <v>28146.376216672208</v>
      </c>
      <c r="U42" s="2">
        <f t="shared" si="10"/>
        <v>2.377950746567555</v>
      </c>
      <c r="Z42" s="26">
        <f t="shared" si="7"/>
        <v>1.0007026934178147</v>
      </c>
      <c r="AB42" s="1"/>
      <c r="AC42" s="1"/>
      <c r="AE42" s="1"/>
    </row>
    <row r="43" spans="1:31" ht="12.75">
      <c r="A43">
        <f t="shared" si="8"/>
        <v>2004</v>
      </c>
      <c r="B43" s="7">
        <f>'raw data'!N45</f>
        <v>1903.6</v>
      </c>
      <c r="C43" s="6">
        <f>'raw data'!P45</f>
        <v>372.3</v>
      </c>
      <c r="D43" s="7">
        <f>'raw data'!R45</f>
        <v>1432.8</v>
      </c>
      <c r="E43" s="7"/>
      <c r="F43" s="5">
        <f>'raw data'!C45</f>
        <v>12246.9</v>
      </c>
      <c r="G43" s="7">
        <f>'raw data'!G45</f>
        <v>11853.3</v>
      </c>
      <c r="H43" s="7">
        <f t="shared" si="2"/>
        <v>96.78612546848589</v>
      </c>
      <c r="J43" s="21">
        <f t="shared" si="3"/>
        <v>2351.4734048745922</v>
      </c>
      <c r="K43" s="1"/>
      <c r="L43" s="9">
        <f t="shared" si="4"/>
        <v>0.1208777302523348</v>
      </c>
      <c r="N43" s="21">
        <f t="shared" si="5"/>
        <v>28939.026289984315</v>
      </c>
      <c r="O43" s="2">
        <f t="shared" si="9"/>
        <v>2.3629674685009525</v>
      </c>
      <c r="T43" s="24">
        <f t="shared" si="6"/>
        <v>28955.71781852466</v>
      </c>
      <c r="U43" s="2">
        <f t="shared" si="10"/>
        <v>2.364330387161213</v>
      </c>
      <c r="Z43" s="26">
        <f t="shared" si="7"/>
        <v>1.0005767826592742</v>
      </c>
      <c r="AB43" s="1"/>
      <c r="AC43" s="1"/>
      <c r="AE43" s="1"/>
    </row>
    <row r="44" spans="1:31" ht="12.75">
      <c r="A44">
        <f t="shared" si="8"/>
        <v>2005</v>
      </c>
      <c r="B44" s="7">
        <f>'raw data'!N46</f>
        <v>2122.3</v>
      </c>
      <c r="C44" s="6">
        <f>'raw data'!P46</f>
        <v>392.2</v>
      </c>
      <c r="D44" s="7">
        <f>'raw data'!R46</f>
        <v>1541.4</v>
      </c>
      <c r="E44" s="7"/>
      <c r="F44" s="5">
        <f>'raw data'!C46</f>
        <v>12623</v>
      </c>
      <c r="G44" s="7">
        <f>'raw data'!G46</f>
        <v>12623</v>
      </c>
      <c r="H44" s="7">
        <f t="shared" si="2"/>
        <v>100</v>
      </c>
      <c r="J44" s="21">
        <f t="shared" si="3"/>
        <v>2514.5</v>
      </c>
      <c r="K44" s="1"/>
      <c r="L44" s="9">
        <f t="shared" si="4"/>
        <v>0.12211043333597402</v>
      </c>
      <c r="N44" s="21">
        <f t="shared" si="5"/>
        <v>29864.989038480246</v>
      </c>
      <c r="O44" s="2">
        <f t="shared" si="9"/>
        <v>2.365918485184207</v>
      </c>
      <c r="T44" s="24">
        <f t="shared" si="6"/>
        <v>29878.69871247904</v>
      </c>
      <c r="U44" s="2">
        <f t="shared" si="10"/>
        <v>2.3670045720097472</v>
      </c>
      <c r="Z44" s="26">
        <f t="shared" si="7"/>
        <v>1.0004590550487438</v>
      </c>
      <c r="AB44" s="1"/>
      <c r="AC44" s="1"/>
      <c r="AE44" s="1"/>
    </row>
    <row r="45" spans="1:31" ht="12.75">
      <c r="A45">
        <f t="shared" si="8"/>
        <v>2006</v>
      </c>
      <c r="B45" s="7">
        <f>'raw data'!N47</f>
        <v>2267.2</v>
      </c>
      <c r="C45" s="6">
        <f>'raw data'!P47</f>
        <v>425.1</v>
      </c>
      <c r="D45" s="7">
        <f>'raw data'!R47</f>
        <v>1660.7</v>
      </c>
      <c r="E45" s="7"/>
      <c r="F45" s="5">
        <f>'raw data'!C47</f>
        <v>12958.5</v>
      </c>
      <c r="G45" s="7">
        <f>'raw data'!G47</f>
        <v>13377.2</v>
      </c>
      <c r="H45" s="7">
        <f t="shared" si="2"/>
        <v>103.23108384458078</v>
      </c>
      <c r="J45" s="21">
        <f t="shared" si="3"/>
        <v>2608.0322900158476</v>
      </c>
      <c r="K45" s="1"/>
      <c r="L45" s="9">
        <f t="shared" si="4"/>
        <v>0.12414406602278504</v>
      </c>
      <c r="N45" s="21">
        <f t="shared" si="5"/>
        <v>30908.366281951297</v>
      </c>
      <c r="O45" s="2">
        <f t="shared" si="9"/>
        <v>2.385180868306617</v>
      </c>
      <c r="T45" s="24">
        <f t="shared" si="6"/>
        <v>30919.172144934862</v>
      </c>
      <c r="U45" s="2">
        <f t="shared" si="10"/>
        <v>2.3860147505448057</v>
      </c>
      <c r="Z45" s="26">
        <f t="shared" si="7"/>
        <v>1.0003496096456537</v>
      </c>
      <c r="AB45" s="1"/>
      <c r="AC45" s="1"/>
      <c r="AE45" s="1"/>
    </row>
    <row r="46" spans="1:31" ht="12.75">
      <c r="A46">
        <f t="shared" si="8"/>
        <v>2007</v>
      </c>
      <c r="B46" s="7">
        <f>'raw data'!N48</f>
        <v>2266.1</v>
      </c>
      <c r="C46" s="6">
        <f>'raw data'!P48</f>
        <v>456.6</v>
      </c>
      <c r="D46" s="7">
        <f>'raw data'!R48</f>
        <v>1767.5</v>
      </c>
      <c r="E46" s="7"/>
      <c r="F46" s="5">
        <f>'raw data'!C48</f>
        <v>13206.4</v>
      </c>
      <c r="G46" s="7">
        <f>'raw data'!G48</f>
        <v>14028.7</v>
      </c>
      <c r="H46" s="7">
        <f t="shared" si="2"/>
        <v>106.22652653259026</v>
      </c>
      <c r="J46" s="21">
        <f t="shared" si="3"/>
        <v>2563.107435471569</v>
      </c>
      <c r="K46" s="1"/>
      <c r="L46" s="9">
        <f t="shared" si="4"/>
        <v>0.1259917169801906</v>
      </c>
      <c r="N46" s="21">
        <f t="shared" si="5"/>
        <v>31993.879981857375</v>
      </c>
      <c r="O46" s="2">
        <f t="shared" si="9"/>
        <v>2.422604190533179</v>
      </c>
      <c r="T46" s="24">
        <f t="shared" si="6"/>
        <v>32001.84746988747</v>
      </c>
      <c r="U46" s="2">
        <f t="shared" si="10"/>
        <v>2.4232074955996694</v>
      </c>
      <c r="Z46" s="26">
        <f t="shared" si="7"/>
        <v>1.0002490316283805</v>
      </c>
      <c r="AB46" s="1"/>
      <c r="AC46" s="1"/>
      <c r="AE46" s="1"/>
    </row>
    <row r="47" spans="1:26" ht="12.75">
      <c r="A47">
        <f t="shared" si="8"/>
        <v>2008</v>
      </c>
      <c r="B47" s="7">
        <f>'raw data'!N49</f>
        <v>2128.7</v>
      </c>
      <c r="C47" s="6">
        <f>'raw data'!P49</f>
        <v>497.2</v>
      </c>
      <c r="D47" s="7">
        <f>'raw data'!R49</f>
        <v>1854.1</v>
      </c>
      <c r="E47" s="7"/>
      <c r="F47" s="5">
        <f>'raw data'!C49</f>
        <v>13161.9</v>
      </c>
      <c r="G47" s="7">
        <f>'raw data'!G49</f>
        <v>14291.5</v>
      </c>
      <c r="H47" s="7">
        <f t="shared" si="2"/>
        <v>108.58234753341083</v>
      </c>
      <c r="J47" s="21">
        <f t="shared" si="3"/>
        <v>2418.3488933981735</v>
      </c>
      <c r="L47" s="9">
        <f t="shared" si="4"/>
        <v>0.1297344575446944</v>
      </c>
      <c r="N47" s="21">
        <f t="shared" si="5"/>
        <v>32980.997389329204</v>
      </c>
      <c r="O47" s="2">
        <f t="shared" si="9"/>
        <v>2.505793038188195</v>
      </c>
      <c r="T47" s="24">
        <f t="shared" si="6"/>
        <v>32986.18556754283</v>
      </c>
      <c r="U47" s="2">
        <f t="shared" si="10"/>
        <v>2.5061872197435653</v>
      </c>
      <c r="Z47" s="26">
        <f t="shared" si="7"/>
        <v>1.0001573081054034</v>
      </c>
    </row>
    <row r="48" spans="1:26" ht="12.75">
      <c r="A48">
        <f t="shared" si="8"/>
        <v>2009</v>
      </c>
      <c r="B48" s="7">
        <f>'raw data'!N50</f>
        <v>1703.5</v>
      </c>
      <c r="C48" s="6">
        <f>'raw data'!P50</f>
        <v>506.9</v>
      </c>
      <c r="D48" s="7">
        <f>'raw data'!R50</f>
        <v>1866.3</v>
      </c>
      <c r="E48" s="7"/>
      <c r="F48" s="5">
        <f>'raw data'!C50</f>
        <v>12757.9</v>
      </c>
      <c r="G48" s="7">
        <f>'raw data'!G50</f>
        <v>13973.7</v>
      </c>
      <c r="H48" s="7">
        <f t="shared" si="2"/>
        <v>109.52978154711982</v>
      </c>
      <c r="J48" s="21">
        <f t="shared" si="3"/>
        <v>2018.0812640889674</v>
      </c>
      <c r="L48" s="9">
        <f t="shared" si="4"/>
        <v>0.1335580411773546</v>
      </c>
      <c r="N48" s="21">
        <f t="shared" si="5"/>
        <v>33774.7317305523</v>
      </c>
      <c r="O48" s="2">
        <f t="shared" si="9"/>
        <v>2.6473582431710785</v>
      </c>
      <c r="T48" s="24">
        <f t="shared" si="6"/>
        <v>33777.204089013096</v>
      </c>
      <c r="U48" s="2">
        <f t="shared" si="10"/>
        <v>2.647552033564544</v>
      </c>
      <c r="Z48" s="26">
        <f t="shared" si="7"/>
        <v>1.0000732014240858</v>
      </c>
    </row>
    <row r="49" spans="1:26" ht="12.75">
      <c r="A49">
        <f t="shared" si="8"/>
        <v>2010</v>
      </c>
      <c r="B49" s="7">
        <f>'raw data'!N51</f>
        <v>1679</v>
      </c>
      <c r="C49" s="6">
        <f>'raw data'!P51</f>
        <v>505.5</v>
      </c>
      <c r="D49" s="7">
        <f>'raw data'!R51</f>
        <v>1873.4</v>
      </c>
      <c r="E49" s="7"/>
      <c r="F49" s="5">
        <f>'raw data'!C51</f>
        <v>13063</v>
      </c>
      <c r="G49" s="7">
        <f>'raw data'!G51</f>
        <v>14498.9</v>
      </c>
      <c r="H49" s="7">
        <f t="shared" si="2"/>
        <v>110.99211513434892</v>
      </c>
      <c r="J49" s="21">
        <f t="shared" si="3"/>
        <v>1968.1578257660926</v>
      </c>
      <c r="L49" s="9">
        <f t="shared" si="4"/>
        <v>0.1292098021229197</v>
      </c>
      <c r="N49" s="21">
        <f t="shared" si="5"/>
        <v>34129.099795870105</v>
      </c>
      <c r="O49" s="2">
        <f t="shared" si="9"/>
        <v>2.612654045462</v>
      </c>
      <c r="T49" s="24">
        <f t="shared" si="6"/>
        <v>34128.931115801475</v>
      </c>
      <c r="U49" s="2">
        <f t="shared" si="10"/>
        <v>2.612641132649581</v>
      </c>
      <c r="Z49" s="26">
        <f t="shared" si="7"/>
        <v>0.9999950575881099</v>
      </c>
    </row>
    <row r="50" spans="1:26" ht="12.75">
      <c r="A50">
        <f t="shared" si="8"/>
        <v>2011</v>
      </c>
      <c r="B50" s="7">
        <f>'raw data'!N52</f>
        <v>1818.3</v>
      </c>
      <c r="C50" s="6">
        <f>'raw data'!P52</f>
        <v>480.1</v>
      </c>
      <c r="D50" s="7">
        <f>'raw data'!R52</f>
        <v>1936.8</v>
      </c>
      <c r="E50" s="7"/>
      <c r="F50" s="5">
        <f>'raw data'!C52</f>
        <v>13299.1</v>
      </c>
      <c r="G50" s="7">
        <f>'raw data'!G52</f>
        <v>15075.7</v>
      </c>
      <c r="H50" s="7">
        <f t="shared" si="2"/>
        <v>113.35879871570256</v>
      </c>
      <c r="J50" s="21">
        <f t="shared" si="3"/>
        <v>2027.5444218178925</v>
      </c>
      <c r="L50" s="9">
        <f t="shared" si="4"/>
        <v>0.1284716464243783</v>
      </c>
      <c r="N50" s="21">
        <f t="shared" si="5"/>
        <v>34416.08856763587</v>
      </c>
      <c r="O50" s="2">
        <f t="shared" si="9"/>
        <v>2.5878509498865236</v>
      </c>
      <c r="T50" s="24">
        <f t="shared" si="6"/>
        <v>34413.38271089543</v>
      </c>
      <c r="U50" s="2">
        <f t="shared" si="10"/>
        <v>2.5876474882432214</v>
      </c>
      <c r="Z50" s="26">
        <f t="shared" si="7"/>
        <v>0.9999213781445524</v>
      </c>
    </row>
    <row r="51" spans="1:26" ht="12.75">
      <c r="A51">
        <f t="shared" si="8"/>
        <v>2012</v>
      </c>
      <c r="B51" s="7">
        <f>'raw data'!N53</f>
        <v>2000.9</v>
      </c>
      <c r="C51" s="6">
        <f>'raw data'!P53</f>
        <v>472.6</v>
      </c>
      <c r="D51" s="7">
        <f>'raw data'!R53</f>
        <v>2011.8</v>
      </c>
      <c r="E51" s="7"/>
      <c r="F51" s="5">
        <f>'raw data'!C53</f>
        <v>13591.1</v>
      </c>
      <c r="G51" s="7">
        <f>'raw data'!G53</f>
        <v>15681.5</v>
      </c>
      <c r="H51" s="7">
        <f t="shared" si="2"/>
        <v>115.38065351590379</v>
      </c>
      <c r="J51" s="21">
        <f t="shared" si="3"/>
        <v>2143.7736090297485</v>
      </c>
      <c r="L51" s="9">
        <f t="shared" si="4"/>
        <v>0.12829129866403086</v>
      </c>
      <c r="N51" s="21">
        <f t="shared" si="5"/>
        <v>34748.32712420368</v>
      </c>
      <c r="O51" s="2">
        <f t="shared" si="9"/>
        <v>2.556697185967558</v>
      </c>
      <c r="T51" s="24">
        <f t="shared" si="6"/>
        <v>34743.18785420387</v>
      </c>
      <c r="U51" s="2">
        <f t="shared" si="10"/>
        <v>2.556319051011608</v>
      </c>
      <c r="Z51" s="26">
        <f t="shared" si="7"/>
        <v>0.9998521002181935</v>
      </c>
    </row>
    <row r="52" spans="2:4" ht="12.75">
      <c r="B52" s="7"/>
      <c r="C52" s="6"/>
      <c r="D52" s="7"/>
    </row>
    <row r="53" spans="2:4" ht="12.75">
      <c r="B53" s="7"/>
      <c r="C53" s="6"/>
      <c r="D53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3" sqref="A3"/>
    </sheetView>
  </sheetViews>
  <sheetFormatPr defaultColWidth="9.140625" defaultRowHeight="12.75"/>
  <sheetData>
    <row r="1" spans="2:9" ht="12.75">
      <c r="B1" s="4" t="s">
        <v>8</v>
      </c>
      <c r="C1" s="6" t="s">
        <v>12</v>
      </c>
      <c r="D1" s="6" t="s">
        <v>13</v>
      </c>
      <c r="E1" s="6" t="s">
        <v>14</v>
      </c>
      <c r="F1" s="6" t="s">
        <v>10</v>
      </c>
      <c r="H1" t="s">
        <v>0</v>
      </c>
      <c r="I1">
        <f>1-AVERAGE(H2:H49)</f>
        <v>0.32924198657148296</v>
      </c>
    </row>
    <row r="2" spans="1:9" ht="12.75">
      <c r="A2">
        <v>1964</v>
      </c>
      <c r="B2" s="21">
        <f>'raw data'!G5</f>
        <v>663.6</v>
      </c>
      <c r="C2" s="21">
        <f>'raw data'!J5</f>
        <v>59.4</v>
      </c>
      <c r="D2" s="21">
        <f>'raw data'!K5</f>
        <v>57.3</v>
      </c>
      <c r="E2" s="21">
        <f>'raw data'!L5</f>
        <v>2.7</v>
      </c>
      <c r="F2" s="21">
        <f>'raw data'!I5</f>
        <v>370.7</v>
      </c>
      <c r="H2">
        <f aca="true" t="shared" si="0" ref="H2:H49">F2/(B2-C2-D2+E2)</f>
        <v>0.6744905385735078</v>
      </c>
      <c r="I2">
        <f aca="true" t="shared" si="1" ref="I2:I50">1-H2</f>
        <v>0.3255094614264922</v>
      </c>
    </row>
    <row r="3" spans="1:9" ht="12.75">
      <c r="A3">
        <f aca="true" t="shared" si="2" ref="A3:A49">A2+1</f>
        <v>1965</v>
      </c>
      <c r="B3" s="21">
        <f>'raw data'!G6</f>
        <v>719.1</v>
      </c>
      <c r="C3" s="21">
        <f>'raw data'!J6</f>
        <v>63.9</v>
      </c>
      <c r="D3" s="21">
        <f>'raw data'!K6</f>
        <v>60.7</v>
      </c>
      <c r="E3" s="21">
        <f>'raw data'!L6</f>
        <v>3</v>
      </c>
      <c r="F3" s="21">
        <f>'raw data'!I6</f>
        <v>399.5</v>
      </c>
      <c r="H3">
        <f t="shared" si="0"/>
        <v>0.6686192468619246</v>
      </c>
      <c r="I3">
        <f t="shared" si="1"/>
        <v>0.33138075313807536</v>
      </c>
    </row>
    <row r="4" spans="1:9" ht="12.75">
      <c r="A4">
        <f t="shared" si="2"/>
        <v>1966</v>
      </c>
      <c r="B4" s="21">
        <f>'raw data'!G7</f>
        <v>787.7</v>
      </c>
      <c r="C4" s="21">
        <f>'raw data'!J7</f>
        <v>68.2</v>
      </c>
      <c r="D4" s="21">
        <f>'raw data'!K7</f>
        <v>63.2</v>
      </c>
      <c r="E4" s="21">
        <f>'raw data'!L7</f>
        <v>3.9</v>
      </c>
      <c r="F4" s="21">
        <f>'raw data'!I7</f>
        <v>442.7</v>
      </c>
      <c r="H4">
        <f t="shared" si="0"/>
        <v>0.6705543774613754</v>
      </c>
      <c r="I4">
        <f t="shared" si="1"/>
        <v>0.32944562253862464</v>
      </c>
    </row>
    <row r="5" spans="1:9" ht="12.75">
      <c r="A5">
        <f t="shared" si="2"/>
        <v>1967</v>
      </c>
      <c r="B5" s="21">
        <f>'raw data'!G8</f>
        <v>832.4</v>
      </c>
      <c r="C5" s="21">
        <f>'raw data'!J8</f>
        <v>69.8</v>
      </c>
      <c r="D5" s="21">
        <f>'raw data'!K8</f>
        <v>67.9</v>
      </c>
      <c r="E5" s="21">
        <f>'raw data'!L8</f>
        <v>3.8</v>
      </c>
      <c r="F5" s="21">
        <f>'raw data'!I8</f>
        <v>475.1</v>
      </c>
      <c r="H5">
        <f t="shared" si="0"/>
        <v>0.6801717967072298</v>
      </c>
      <c r="I5">
        <f t="shared" si="1"/>
        <v>0.3198282032927702</v>
      </c>
    </row>
    <row r="6" spans="1:9" ht="12.75">
      <c r="A6">
        <f t="shared" si="2"/>
        <v>1968</v>
      </c>
      <c r="B6" s="21">
        <f>'raw data'!G9</f>
        <v>909.8</v>
      </c>
      <c r="C6" s="21">
        <f>'raw data'!J9</f>
        <v>74.2</v>
      </c>
      <c r="D6" s="21">
        <f>'raw data'!K9</f>
        <v>76.4</v>
      </c>
      <c r="E6" s="21">
        <f>'raw data'!L9</f>
        <v>4.2</v>
      </c>
      <c r="F6" s="21">
        <f>'raw data'!I9</f>
        <v>524.3</v>
      </c>
      <c r="H6">
        <f t="shared" si="0"/>
        <v>0.6867959130206969</v>
      </c>
      <c r="I6">
        <f t="shared" si="1"/>
        <v>0.31320408697930313</v>
      </c>
    </row>
    <row r="7" spans="1:9" ht="12.75">
      <c r="A7">
        <f t="shared" si="2"/>
        <v>1969</v>
      </c>
      <c r="B7" s="21">
        <f>'raw data'!G10</f>
        <v>984.4</v>
      </c>
      <c r="C7" s="21">
        <f>'raw data'!J10</f>
        <v>77.5</v>
      </c>
      <c r="D7" s="21">
        <f>'raw data'!K10</f>
        <v>83.9</v>
      </c>
      <c r="E7" s="21">
        <f>'raw data'!L10</f>
        <v>4.5</v>
      </c>
      <c r="F7" s="21">
        <f>'raw data'!I10</f>
        <v>577.6</v>
      </c>
      <c r="H7">
        <f t="shared" si="0"/>
        <v>0.6980060422960725</v>
      </c>
      <c r="I7">
        <f t="shared" si="1"/>
        <v>0.30199395770392745</v>
      </c>
    </row>
    <row r="8" spans="1:9" ht="12.75">
      <c r="A8">
        <f t="shared" si="2"/>
        <v>1970</v>
      </c>
      <c r="B8" s="21">
        <f>'raw data'!G11</f>
        <v>1038.3</v>
      </c>
      <c r="C8" s="21">
        <f>'raw data'!J11</f>
        <v>78.5</v>
      </c>
      <c r="D8" s="21">
        <f>'raw data'!K11</f>
        <v>91.4</v>
      </c>
      <c r="E8" s="21">
        <f>'raw data'!L11</f>
        <v>4.8</v>
      </c>
      <c r="F8" s="21">
        <f>'raw data'!I11</f>
        <v>617.2</v>
      </c>
      <c r="H8">
        <f t="shared" si="0"/>
        <v>0.706825469537334</v>
      </c>
      <c r="I8">
        <f t="shared" si="1"/>
        <v>0.29317453046266595</v>
      </c>
    </row>
    <row r="9" spans="1:9" ht="12.75">
      <c r="A9">
        <f t="shared" si="2"/>
        <v>1971</v>
      </c>
      <c r="B9" s="21">
        <f>'raw data'!G12</f>
        <v>1126.8</v>
      </c>
      <c r="C9" s="21">
        <f>'raw data'!J12</f>
        <v>84.7</v>
      </c>
      <c r="D9" s="21">
        <f>'raw data'!K12</f>
        <v>100.5</v>
      </c>
      <c r="E9" s="21">
        <f>'raw data'!L12</f>
        <v>4.7</v>
      </c>
      <c r="F9" s="21">
        <f>'raw data'!I12</f>
        <v>658.9</v>
      </c>
      <c r="H9">
        <f t="shared" si="0"/>
        <v>0.6962908168656874</v>
      </c>
      <c r="I9">
        <f t="shared" si="1"/>
        <v>0.3037091831343126</v>
      </c>
    </row>
    <row r="10" spans="1:9" ht="12.75">
      <c r="A10">
        <f t="shared" si="2"/>
        <v>1972</v>
      </c>
      <c r="B10" s="21">
        <f>'raw data'!G13</f>
        <v>1237.9</v>
      </c>
      <c r="C10" s="21">
        <f>'raw data'!J13</f>
        <v>96</v>
      </c>
      <c r="D10" s="21">
        <f>'raw data'!K13</f>
        <v>107.9</v>
      </c>
      <c r="E10" s="21">
        <f>'raw data'!L13</f>
        <v>6.6</v>
      </c>
      <c r="F10" s="21">
        <f>'raw data'!I13</f>
        <v>725.1</v>
      </c>
      <c r="H10">
        <f t="shared" si="0"/>
        <v>0.696809532961753</v>
      </c>
      <c r="I10">
        <f t="shared" si="1"/>
        <v>0.30319046703824704</v>
      </c>
    </row>
    <row r="11" spans="1:9" ht="12.75">
      <c r="A11">
        <f t="shared" si="2"/>
        <v>1973</v>
      </c>
      <c r="B11" s="21">
        <f>'raw data'!G14</f>
        <v>1382.3</v>
      </c>
      <c r="C11" s="21">
        <f>'raw data'!J14</f>
        <v>113.6</v>
      </c>
      <c r="D11" s="21">
        <f>'raw data'!K14</f>
        <v>117.2</v>
      </c>
      <c r="E11" s="21">
        <f>'raw data'!L14</f>
        <v>5.2</v>
      </c>
      <c r="F11" s="21">
        <f>'raw data'!I14</f>
        <v>811.2</v>
      </c>
      <c r="H11">
        <f t="shared" si="0"/>
        <v>0.7013054378836345</v>
      </c>
      <c r="I11">
        <f t="shared" si="1"/>
        <v>0.29869456211636547</v>
      </c>
    </row>
    <row r="12" spans="1:9" ht="12.75">
      <c r="A12">
        <f t="shared" si="2"/>
        <v>1974</v>
      </c>
      <c r="B12" s="21">
        <f>'raw data'!G15</f>
        <v>1499.5</v>
      </c>
      <c r="C12" s="21">
        <f>'raw data'!J15</f>
        <v>113.5</v>
      </c>
      <c r="D12" s="21">
        <f>'raw data'!K15</f>
        <v>124.9</v>
      </c>
      <c r="E12" s="21">
        <f>'raw data'!L15</f>
        <v>3.3</v>
      </c>
      <c r="F12" s="21">
        <f>'raw data'!I15</f>
        <v>890.2</v>
      </c>
      <c r="H12">
        <f t="shared" si="0"/>
        <v>0.7040493514710536</v>
      </c>
      <c r="I12">
        <f t="shared" si="1"/>
        <v>0.29595064852894637</v>
      </c>
    </row>
    <row r="13" spans="1:9" ht="12.75">
      <c r="A13">
        <f t="shared" si="2"/>
        <v>1975</v>
      </c>
      <c r="B13" s="21">
        <f>'raw data'!G16</f>
        <v>1637.7</v>
      </c>
      <c r="C13" s="21">
        <f>'raw data'!J16</f>
        <v>119.6</v>
      </c>
      <c r="D13" s="21">
        <f>'raw data'!K16</f>
        <v>135.3</v>
      </c>
      <c r="E13" s="21">
        <f>'raw data'!L16</f>
        <v>4.5</v>
      </c>
      <c r="F13" s="21">
        <f>'raw data'!I16</f>
        <v>949.1</v>
      </c>
      <c r="H13">
        <f t="shared" si="0"/>
        <v>0.6841346500396452</v>
      </c>
      <c r="I13">
        <f t="shared" si="1"/>
        <v>0.31586534996035476</v>
      </c>
    </row>
    <row r="14" spans="1:9" ht="12.75">
      <c r="A14">
        <f t="shared" si="2"/>
        <v>1976</v>
      </c>
      <c r="B14" s="21">
        <f>'raw data'!G17</f>
        <v>1824.6</v>
      </c>
      <c r="C14" s="21">
        <f>'raw data'!J17</f>
        <v>132.2</v>
      </c>
      <c r="D14" s="21">
        <f>'raw data'!K17</f>
        <v>146.4</v>
      </c>
      <c r="E14" s="21">
        <f>'raw data'!L17</f>
        <v>5.1</v>
      </c>
      <c r="F14" s="21">
        <f>'raw data'!I17</f>
        <v>1059.3</v>
      </c>
      <c r="H14">
        <f t="shared" si="0"/>
        <v>0.6829346915092516</v>
      </c>
      <c r="I14">
        <f t="shared" si="1"/>
        <v>0.31706530849074843</v>
      </c>
    </row>
    <row r="15" spans="1:9" ht="12.75">
      <c r="A15">
        <f t="shared" si="2"/>
        <v>1977</v>
      </c>
      <c r="B15" s="21">
        <f>'raw data'!G18</f>
        <v>2030.1</v>
      </c>
      <c r="C15" s="21">
        <f>'raw data'!J18</f>
        <v>146</v>
      </c>
      <c r="D15" s="21">
        <f>'raw data'!K18</f>
        <v>159.7</v>
      </c>
      <c r="E15" s="21">
        <f>'raw data'!L18</f>
        <v>7.1</v>
      </c>
      <c r="F15" s="21">
        <f>'raw data'!I18</f>
        <v>1180.5</v>
      </c>
      <c r="H15">
        <f t="shared" si="0"/>
        <v>0.6817788045047647</v>
      </c>
      <c r="I15">
        <f t="shared" si="1"/>
        <v>0.3182211954952353</v>
      </c>
    </row>
    <row r="16" spans="1:9" ht="12.75">
      <c r="A16">
        <f t="shared" si="2"/>
        <v>1978</v>
      </c>
      <c r="B16" s="21">
        <f>'raw data'!G19</f>
        <v>2293.8</v>
      </c>
      <c r="C16" s="21">
        <f>'raw data'!J19</f>
        <v>167.5</v>
      </c>
      <c r="D16" s="21">
        <f>'raw data'!K19</f>
        <v>170.9</v>
      </c>
      <c r="E16" s="21">
        <f>'raw data'!L19</f>
        <v>8.9</v>
      </c>
      <c r="F16" s="21">
        <f>'raw data'!I19</f>
        <v>1335.5</v>
      </c>
      <c r="H16">
        <f t="shared" si="0"/>
        <v>0.6798859644657129</v>
      </c>
      <c r="I16">
        <f t="shared" si="1"/>
        <v>0.3201140355342871</v>
      </c>
    </row>
    <row r="17" spans="1:9" ht="12.75">
      <c r="A17">
        <f t="shared" si="2"/>
        <v>1979</v>
      </c>
      <c r="B17" s="21">
        <f>'raw data'!G20</f>
        <v>2562.2</v>
      </c>
      <c r="C17" s="21">
        <f>'raw data'!J20</f>
        <v>181.1</v>
      </c>
      <c r="D17" s="21">
        <f>'raw data'!K20</f>
        <v>180.1</v>
      </c>
      <c r="E17" s="21">
        <f>'raw data'!L20</f>
        <v>8.5</v>
      </c>
      <c r="F17" s="21">
        <f>'raw data'!I20</f>
        <v>1498.3</v>
      </c>
      <c r="H17">
        <f t="shared" si="0"/>
        <v>0.6781172210907445</v>
      </c>
      <c r="I17">
        <f t="shared" si="1"/>
        <v>0.32188277890925554</v>
      </c>
    </row>
    <row r="18" spans="1:9" ht="12.75">
      <c r="A18">
        <f t="shared" si="2"/>
        <v>1980</v>
      </c>
      <c r="B18" s="21">
        <f>'raw data'!G21</f>
        <v>2788.1</v>
      </c>
      <c r="C18" s="21">
        <f>'raw data'!J21</f>
        <v>173.5</v>
      </c>
      <c r="D18" s="21">
        <f>'raw data'!K21</f>
        <v>200.3</v>
      </c>
      <c r="E18" s="21">
        <f>'raw data'!L21</f>
        <v>9.8</v>
      </c>
      <c r="F18" s="21">
        <f>'raw data'!I21</f>
        <v>1647.6</v>
      </c>
      <c r="H18">
        <f t="shared" si="0"/>
        <v>0.6796749309021904</v>
      </c>
      <c r="I18">
        <f t="shared" si="1"/>
        <v>0.32032506909780956</v>
      </c>
    </row>
    <row r="19" spans="1:9" ht="12.75">
      <c r="A19">
        <f t="shared" si="2"/>
        <v>1981</v>
      </c>
      <c r="B19" s="21">
        <f>'raw data'!G22</f>
        <v>3126.8</v>
      </c>
      <c r="C19" s="21">
        <f>'raw data'!J22</f>
        <v>181.6</v>
      </c>
      <c r="D19" s="21">
        <f>'raw data'!K22</f>
        <v>235.6</v>
      </c>
      <c r="E19" s="21">
        <f>'raw data'!L22</f>
        <v>11.5</v>
      </c>
      <c r="F19" s="21">
        <f>'raw data'!I22</f>
        <v>1819.7</v>
      </c>
      <c r="H19">
        <f t="shared" si="0"/>
        <v>0.6687369078681414</v>
      </c>
      <c r="I19">
        <f t="shared" si="1"/>
        <v>0.33126309213185856</v>
      </c>
    </row>
    <row r="20" spans="1:9" ht="12.75">
      <c r="A20">
        <f t="shared" si="2"/>
        <v>1982</v>
      </c>
      <c r="B20" s="21">
        <f>'raw data'!G23</f>
        <v>3253.2</v>
      </c>
      <c r="C20" s="21">
        <f>'raw data'!J23</f>
        <v>174.8</v>
      </c>
      <c r="D20" s="21">
        <f>'raw data'!K23</f>
        <v>240.9</v>
      </c>
      <c r="E20" s="21">
        <f>'raw data'!L23</f>
        <v>15</v>
      </c>
      <c r="F20" s="21">
        <f>'raw data'!I23</f>
        <v>1919.6</v>
      </c>
      <c r="H20">
        <f t="shared" si="0"/>
        <v>0.6729535495179668</v>
      </c>
      <c r="I20">
        <f t="shared" si="1"/>
        <v>0.3270464504820332</v>
      </c>
    </row>
    <row r="21" spans="1:9" ht="12.75">
      <c r="A21">
        <f t="shared" si="2"/>
        <v>1983</v>
      </c>
      <c r="B21" s="21">
        <f>'raw data'!G24</f>
        <v>3534.6</v>
      </c>
      <c r="C21" s="21">
        <f>'raw data'!J24</f>
        <v>190.7</v>
      </c>
      <c r="D21" s="21">
        <f>'raw data'!K24</f>
        <v>263.3</v>
      </c>
      <c r="E21" s="21">
        <f>'raw data'!L24</f>
        <v>21.3</v>
      </c>
      <c r="F21" s="21">
        <f>'raw data'!I24</f>
        <v>2035.5</v>
      </c>
      <c r="H21">
        <f t="shared" si="0"/>
        <v>0.6562107095651052</v>
      </c>
      <c r="I21">
        <f t="shared" si="1"/>
        <v>0.3437892904348948</v>
      </c>
    </row>
    <row r="22" spans="1:9" ht="12.75">
      <c r="A22">
        <f t="shared" si="2"/>
        <v>1984</v>
      </c>
      <c r="B22" s="21">
        <f>'raw data'!G25</f>
        <v>3930.9</v>
      </c>
      <c r="C22" s="21">
        <f>'raw data'!J25</f>
        <v>233.1</v>
      </c>
      <c r="D22" s="21">
        <f>'raw data'!K25</f>
        <v>289.8</v>
      </c>
      <c r="E22" s="21">
        <f>'raw data'!L25</f>
        <v>21.1</v>
      </c>
      <c r="F22" s="21">
        <f>'raw data'!I25</f>
        <v>2245.4</v>
      </c>
      <c r="H22">
        <f t="shared" si="0"/>
        <v>0.6548073838616547</v>
      </c>
      <c r="I22">
        <f t="shared" si="1"/>
        <v>0.3451926161383453</v>
      </c>
    </row>
    <row r="23" spans="1:9" ht="12.75">
      <c r="A23">
        <f t="shared" si="2"/>
        <v>1985</v>
      </c>
      <c r="B23" s="21">
        <f>'raw data'!G26</f>
        <v>4217.5</v>
      </c>
      <c r="C23" s="21">
        <f>'raw data'!J26</f>
        <v>246.1</v>
      </c>
      <c r="D23" s="21">
        <f>'raw data'!K26</f>
        <v>308.1</v>
      </c>
      <c r="E23" s="21">
        <f>'raw data'!L26</f>
        <v>21.4</v>
      </c>
      <c r="F23" s="21">
        <f>'raw data'!I26</f>
        <v>2411.7</v>
      </c>
      <c r="H23">
        <f t="shared" si="0"/>
        <v>0.6545173284120823</v>
      </c>
      <c r="I23">
        <f t="shared" si="1"/>
        <v>0.3454826715879177</v>
      </c>
    </row>
    <row r="24" spans="1:9" ht="12.75">
      <c r="A24">
        <f t="shared" si="2"/>
        <v>1986</v>
      </c>
      <c r="B24" s="21">
        <f>'raw data'!G27</f>
        <v>4460.1</v>
      </c>
      <c r="C24" s="21">
        <f>'raw data'!J27</f>
        <v>262.6</v>
      </c>
      <c r="D24" s="21">
        <f>'raw data'!K27</f>
        <v>323.4</v>
      </c>
      <c r="E24" s="21">
        <f>'raw data'!L27</f>
        <v>24.9</v>
      </c>
      <c r="F24" s="21">
        <f>'raw data'!I27</f>
        <v>2557.7</v>
      </c>
      <c r="H24">
        <f t="shared" si="0"/>
        <v>0.6559887150551423</v>
      </c>
      <c r="I24">
        <f t="shared" si="1"/>
        <v>0.34401128494485766</v>
      </c>
    </row>
    <row r="25" spans="1:9" ht="12.75">
      <c r="A25">
        <f t="shared" si="2"/>
        <v>1987</v>
      </c>
      <c r="B25" s="21">
        <f>'raw data'!G28</f>
        <v>4736.4</v>
      </c>
      <c r="C25" s="21">
        <f>'raw data'!J28</f>
        <v>294.2</v>
      </c>
      <c r="D25" s="21">
        <f>'raw data'!K28</f>
        <v>347.5</v>
      </c>
      <c r="E25" s="21">
        <f>'raw data'!L28</f>
        <v>30.3</v>
      </c>
      <c r="F25" s="21">
        <f>'raw data'!I28</f>
        <v>2735.6</v>
      </c>
      <c r="H25">
        <f t="shared" si="0"/>
        <v>0.6631757575757575</v>
      </c>
      <c r="I25">
        <f t="shared" si="1"/>
        <v>0.33682424242424247</v>
      </c>
    </row>
    <row r="26" spans="1:9" ht="12.75">
      <c r="A26">
        <f t="shared" si="2"/>
        <v>1988</v>
      </c>
      <c r="B26" s="21">
        <f>'raw data'!G29</f>
        <v>5100.4</v>
      </c>
      <c r="C26" s="21">
        <f>'raw data'!J29</f>
        <v>334.8</v>
      </c>
      <c r="D26" s="21">
        <f>'raw data'!K29</f>
        <v>374.5</v>
      </c>
      <c r="E26" s="21">
        <f>'raw data'!L29</f>
        <v>29.5</v>
      </c>
      <c r="F26" s="21">
        <f>'raw data'!I29</f>
        <v>2954.2</v>
      </c>
      <c r="H26">
        <f t="shared" si="0"/>
        <v>0.668280323937927</v>
      </c>
      <c r="I26">
        <f t="shared" si="1"/>
        <v>0.331719676062073</v>
      </c>
    </row>
    <row r="27" spans="1:9" ht="12.75">
      <c r="A27">
        <f t="shared" si="2"/>
        <v>1989</v>
      </c>
      <c r="B27" s="21">
        <f>'raw data'!G30</f>
        <v>5482.1</v>
      </c>
      <c r="C27" s="21">
        <f>'raw data'!J30</f>
        <v>351.6</v>
      </c>
      <c r="D27" s="21">
        <f>'raw data'!K30</f>
        <v>398.9</v>
      </c>
      <c r="E27" s="21">
        <f>'raw data'!L30</f>
        <v>27.4</v>
      </c>
      <c r="F27" s="21">
        <f>'raw data'!I30</f>
        <v>3131.3</v>
      </c>
      <c r="H27">
        <f t="shared" si="0"/>
        <v>0.657974364362261</v>
      </c>
      <c r="I27">
        <f t="shared" si="1"/>
        <v>0.342025635637739</v>
      </c>
    </row>
    <row r="28" spans="1:9" ht="12.75">
      <c r="A28">
        <f t="shared" si="2"/>
        <v>1990</v>
      </c>
      <c r="B28" s="21">
        <f>'raw data'!G31</f>
        <v>5800.5</v>
      </c>
      <c r="C28" s="21">
        <f>'raw data'!J31</f>
        <v>365.1</v>
      </c>
      <c r="D28" s="21">
        <f>'raw data'!K31</f>
        <v>425</v>
      </c>
      <c r="E28" s="21">
        <f>'raw data'!L31</f>
        <v>27</v>
      </c>
      <c r="F28" s="21">
        <f>'raw data'!I31</f>
        <v>3326.3</v>
      </c>
      <c r="H28">
        <f t="shared" si="0"/>
        <v>0.6603208004129115</v>
      </c>
      <c r="I28">
        <f t="shared" si="1"/>
        <v>0.3396791995870885</v>
      </c>
    </row>
    <row r="29" spans="1:9" ht="12.75">
      <c r="A29">
        <f t="shared" si="2"/>
        <v>1991</v>
      </c>
      <c r="B29" s="21">
        <f>'raw data'!G32</f>
        <v>5992.1</v>
      </c>
      <c r="C29" s="21">
        <f>'raw data'!J32</f>
        <v>367.3</v>
      </c>
      <c r="D29" s="21">
        <f>'raw data'!K32</f>
        <v>457.1</v>
      </c>
      <c r="E29" s="21">
        <f>'raw data'!L32</f>
        <v>27.5</v>
      </c>
      <c r="F29" s="21">
        <f>'raw data'!I32</f>
        <v>3438.3</v>
      </c>
      <c r="H29">
        <f t="shared" si="0"/>
        <v>0.6618224514936866</v>
      </c>
      <c r="I29">
        <f t="shared" si="1"/>
        <v>0.33817754850631343</v>
      </c>
    </row>
    <row r="30" spans="1:9" ht="12.75">
      <c r="A30">
        <f t="shared" si="2"/>
        <v>1992</v>
      </c>
      <c r="B30" s="21">
        <f>'raw data'!G33</f>
        <v>6342.3</v>
      </c>
      <c r="C30" s="21">
        <f>'raw data'!J33</f>
        <v>414.9</v>
      </c>
      <c r="D30" s="21">
        <f>'raw data'!K33</f>
        <v>483.4</v>
      </c>
      <c r="E30" s="21">
        <f>'raw data'!L33</f>
        <v>30.1</v>
      </c>
      <c r="F30" s="21">
        <f>'raw data'!I33</f>
        <v>3631.4</v>
      </c>
      <c r="H30">
        <f t="shared" si="0"/>
        <v>0.6633784549058291</v>
      </c>
      <c r="I30">
        <f t="shared" si="1"/>
        <v>0.33662154509417086</v>
      </c>
    </row>
    <row r="31" spans="1:9" ht="12.75">
      <c r="A31">
        <f t="shared" si="2"/>
        <v>1993</v>
      </c>
      <c r="B31" s="21">
        <f>'raw data'!G34</f>
        <v>6667.4</v>
      </c>
      <c r="C31" s="21">
        <f>'raw data'!J34</f>
        <v>449.6</v>
      </c>
      <c r="D31" s="21">
        <f>'raw data'!K34</f>
        <v>503.1</v>
      </c>
      <c r="E31" s="21">
        <f>'raw data'!L34</f>
        <v>36.7</v>
      </c>
      <c r="F31" s="21">
        <f>'raw data'!I34</f>
        <v>3797.1</v>
      </c>
      <c r="H31">
        <f t="shared" si="0"/>
        <v>0.6602044719546547</v>
      </c>
      <c r="I31">
        <f t="shared" si="1"/>
        <v>0.3397955280453453</v>
      </c>
    </row>
    <row r="32" spans="1:9" ht="12.75">
      <c r="A32">
        <f t="shared" si="2"/>
        <v>1994</v>
      </c>
      <c r="B32" s="21">
        <f>'raw data'!G35</f>
        <v>7085.2</v>
      </c>
      <c r="C32" s="21">
        <f>'raw data'!J35</f>
        <v>485.1</v>
      </c>
      <c r="D32" s="21">
        <f>'raw data'!K35</f>
        <v>545.2</v>
      </c>
      <c r="E32" s="21">
        <f>'raw data'!L35</f>
        <v>32.5</v>
      </c>
      <c r="F32" s="21">
        <f>'raw data'!I35</f>
        <v>3998.5</v>
      </c>
      <c r="H32">
        <f t="shared" si="0"/>
        <v>0.6568485724611492</v>
      </c>
      <c r="I32">
        <f t="shared" si="1"/>
        <v>0.34315142753885075</v>
      </c>
    </row>
    <row r="33" spans="1:9" ht="12.75">
      <c r="A33">
        <f t="shared" si="2"/>
        <v>1995</v>
      </c>
      <c r="B33" s="21">
        <f>'raw data'!G36</f>
        <v>7414.7</v>
      </c>
      <c r="C33" s="21">
        <f>'raw data'!J36</f>
        <v>516</v>
      </c>
      <c r="D33" s="21">
        <f>'raw data'!K36</f>
        <v>557.9</v>
      </c>
      <c r="E33" s="21">
        <f>'raw data'!L36</f>
        <v>34.8</v>
      </c>
      <c r="F33" s="21">
        <f>'raw data'!I36</f>
        <v>4195.2</v>
      </c>
      <c r="H33">
        <f t="shared" si="0"/>
        <v>0.6580086580086579</v>
      </c>
      <c r="I33">
        <f t="shared" si="1"/>
        <v>0.34199134199134207</v>
      </c>
    </row>
    <row r="34" spans="1:9" ht="12.75">
      <c r="A34">
        <f t="shared" si="2"/>
        <v>1996</v>
      </c>
      <c r="B34" s="21">
        <f>'raw data'!G37</f>
        <v>7838.5</v>
      </c>
      <c r="C34" s="21">
        <f>'raw data'!J37</f>
        <v>583.7</v>
      </c>
      <c r="D34" s="21">
        <f>'raw data'!K37</f>
        <v>580.8</v>
      </c>
      <c r="E34" s="21">
        <f>'raw data'!L37</f>
        <v>35.2</v>
      </c>
      <c r="F34" s="21">
        <f>'raw data'!I37</f>
        <v>4391.4</v>
      </c>
      <c r="H34">
        <f t="shared" si="0"/>
        <v>0.6545340726167054</v>
      </c>
      <c r="I34">
        <f t="shared" si="1"/>
        <v>0.3454659273832946</v>
      </c>
    </row>
    <row r="35" spans="1:9" ht="12.75">
      <c r="A35">
        <f t="shared" si="2"/>
        <v>1997</v>
      </c>
      <c r="B35" s="21">
        <f>'raw data'!G38</f>
        <v>8332.4</v>
      </c>
      <c r="C35" s="21">
        <f>'raw data'!J38</f>
        <v>628.2</v>
      </c>
      <c r="D35" s="21">
        <f>'raw data'!K38</f>
        <v>611.6</v>
      </c>
      <c r="E35" s="21">
        <f>'raw data'!L38</f>
        <v>33.8</v>
      </c>
      <c r="F35" s="21">
        <f>'raw data'!I38</f>
        <v>4665.6</v>
      </c>
      <c r="H35">
        <f t="shared" si="0"/>
        <v>0.6546924113156714</v>
      </c>
      <c r="I35">
        <f t="shared" si="1"/>
        <v>0.34530758868432865</v>
      </c>
    </row>
    <row r="36" spans="1:9" ht="12.75">
      <c r="A36">
        <f t="shared" si="2"/>
        <v>1998</v>
      </c>
      <c r="B36" s="21">
        <f>'raw data'!G39</f>
        <v>8793.5</v>
      </c>
      <c r="C36" s="21">
        <f>'raw data'!J39</f>
        <v>687.5</v>
      </c>
      <c r="D36" s="21">
        <f>'raw data'!K39</f>
        <v>639.5</v>
      </c>
      <c r="E36" s="21">
        <f>'raw data'!L39</f>
        <v>36.4</v>
      </c>
      <c r="F36" s="21">
        <f>'raw data'!I39</f>
        <v>5023.2</v>
      </c>
      <c r="H36">
        <f t="shared" si="0"/>
        <v>0.6695011262311906</v>
      </c>
      <c r="I36">
        <f t="shared" si="1"/>
        <v>0.3304988737688094</v>
      </c>
    </row>
    <row r="37" spans="1:9" ht="12.75">
      <c r="A37">
        <f t="shared" si="2"/>
        <v>1999</v>
      </c>
      <c r="B37" s="21">
        <f>'raw data'!G40</f>
        <v>9353.5</v>
      </c>
      <c r="C37" s="21">
        <f>'raw data'!J40</f>
        <v>746.8</v>
      </c>
      <c r="D37" s="21">
        <f>'raw data'!K40</f>
        <v>673.6</v>
      </c>
      <c r="E37" s="21">
        <f>'raw data'!L40</f>
        <v>45.2</v>
      </c>
      <c r="F37" s="21">
        <f>'raw data'!I40</f>
        <v>5353.9</v>
      </c>
      <c r="H37">
        <f t="shared" si="0"/>
        <v>0.6710577441309552</v>
      </c>
      <c r="I37">
        <f t="shared" si="1"/>
        <v>0.3289422558690448</v>
      </c>
    </row>
    <row r="38" spans="1:9" ht="12.75">
      <c r="A38">
        <f t="shared" si="2"/>
        <v>2000</v>
      </c>
      <c r="B38" s="21">
        <f>'raw data'!G41</f>
        <v>9951.5</v>
      </c>
      <c r="C38" s="21">
        <f>'raw data'!J41</f>
        <v>817.5</v>
      </c>
      <c r="D38" s="21">
        <f>'raw data'!K41</f>
        <v>708.6</v>
      </c>
      <c r="E38" s="21">
        <f>'raw data'!L41</f>
        <v>45.8</v>
      </c>
      <c r="F38" s="21">
        <f>'raw data'!I41</f>
        <v>5788.8</v>
      </c>
      <c r="H38">
        <f t="shared" si="0"/>
        <v>0.6833506468977242</v>
      </c>
      <c r="I38">
        <f t="shared" si="1"/>
        <v>0.3166493531022758</v>
      </c>
    </row>
    <row r="39" spans="1:9" ht="12.75">
      <c r="A39">
        <f t="shared" si="2"/>
        <v>2001</v>
      </c>
      <c r="B39" s="21">
        <f>'raw data'!G42</f>
        <v>10286.2</v>
      </c>
      <c r="C39" s="21">
        <f>'raw data'!J42</f>
        <v>870.7</v>
      </c>
      <c r="D39" s="21">
        <f>'raw data'!K42</f>
        <v>727.7</v>
      </c>
      <c r="E39" s="21">
        <f>'raw data'!L42</f>
        <v>58.7</v>
      </c>
      <c r="F39" s="21">
        <f>'raw data'!I42</f>
        <v>5979.3</v>
      </c>
      <c r="H39">
        <f t="shared" si="0"/>
        <v>0.6836220202366661</v>
      </c>
      <c r="I39">
        <f t="shared" si="1"/>
        <v>0.3163779797633339</v>
      </c>
    </row>
    <row r="40" spans="1:9" ht="12.75">
      <c r="A40">
        <f t="shared" si="2"/>
        <v>2002</v>
      </c>
      <c r="B40" s="21">
        <f>'raw data'!G43</f>
        <v>10642.3</v>
      </c>
      <c r="C40" s="21">
        <f>'raw data'!J43</f>
        <v>890.3</v>
      </c>
      <c r="D40" s="21">
        <f>'raw data'!K43</f>
        <v>762.8</v>
      </c>
      <c r="E40" s="21">
        <f>'raw data'!L43</f>
        <v>41.4</v>
      </c>
      <c r="F40" s="21">
        <f>'raw data'!I43</f>
        <v>6110.8</v>
      </c>
      <c r="H40">
        <f t="shared" si="0"/>
        <v>0.6766770757203286</v>
      </c>
      <c r="I40">
        <f t="shared" si="1"/>
        <v>0.32332292427967135</v>
      </c>
    </row>
    <row r="41" spans="1:9" ht="12.75">
      <c r="A41">
        <f t="shared" si="2"/>
        <v>2003</v>
      </c>
      <c r="B41" s="21">
        <f>'raw data'!G44</f>
        <v>11142.2</v>
      </c>
      <c r="C41" s="21">
        <f>'raw data'!J44</f>
        <v>930.6</v>
      </c>
      <c r="D41" s="21">
        <f>'raw data'!K44</f>
        <v>806.8</v>
      </c>
      <c r="E41" s="21">
        <f>'raw data'!L44</f>
        <v>49.1</v>
      </c>
      <c r="F41" s="21">
        <f>'raw data'!I44</f>
        <v>6382.6</v>
      </c>
      <c r="H41">
        <f t="shared" si="0"/>
        <v>0.6751287828303663</v>
      </c>
      <c r="I41">
        <f t="shared" si="1"/>
        <v>0.32487121716963374</v>
      </c>
    </row>
    <row r="42" spans="1:9" ht="12.75">
      <c r="A42">
        <f t="shared" si="2"/>
        <v>2004</v>
      </c>
      <c r="B42" s="21">
        <f>'raw data'!G45</f>
        <v>11853.3</v>
      </c>
      <c r="C42" s="21">
        <f>'raw data'!J45</f>
        <v>1033.8</v>
      </c>
      <c r="D42" s="21">
        <f>'raw data'!K45</f>
        <v>863.4</v>
      </c>
      <c r="E42" s="21">
        <f>'raw data'!L45</f>
        <v>46.4</v>
      </c>
      <c r="F42" s="21">
        <f>'raw data'!I45</f>
        <v>6693.4</v>
      </c>
      <c r="H42">
        <f t="shared" si="0"/>
        <v>0.6691727068232941</v>
      </c>
      <c r="I42">
        <f t="shared" si="1"/>
        <v>0.3308272931767059</v>
      </c>
    </row>
    <row r="43" spans="1:9" ht="12.75">
      <c r="A43">
        <f t="shared" si="2"/>
        <v>2005</v>
      </c>
      <c r="B43" s="21">
        <f>'raw data'!G46</f>
        <v>12623</v>
      </c>
      <c r="C43" s="21">
        <f>'raw data'!J46</f>
        <v>1069.8</v>
      </c>
      <c r="D43" s="21">
        <f>'raw data'!K46</f>
        <v>930.2</v>
      </c>
      <c r="E43" s="21">
        <f>'raw data'!L46</f>
        <v>60.9</v>
      </c>
      <c r="F43" s="21">
        <f>'raw data'!I46</f>
        <v>7065</v>
      </c>
      <c r="H43">
        <f t="shared" si="0"/>
        <v>0.6612753769690843</v>
      </c>
      <c r="I43">
        <f t="shared" si="1"/>
        <v>0.33872462303091566</v>
      </c>
    </row>
    <row r="44" spans="1:9" ht="12.75">
      <c r="A44">
        <f t="shared" si="2"/>
        <v>2006</v>
      </c>
      <c r="B44" s="21">
        <f>'raw data'!G47</f>
        <v>13377.2</v>
      </c>
      <c r="C44" s="21">
        <f>'raw data'!J47</f>
        <v>1133</v>
      </c>
      <c r="D44" s="21">
        <f>'raw data'!K47</f>
        <v>986.8</v>
      </c>
      <c r="E44" s="21">
        <f>'raw data'!L47</f>
        <v>51.4</v>
      </c>
      <c r="F44" s="21">
        <f>'raw data'!I47</f>
        <v>7477</v>
      </c>
      <c r="H44">
        <f t="shared" si="0"/>
        <v>0.6611665251839275</v>
      </c>
      <c r="I44">
        <f t="shared" si="1"/>
        <v>0.3388334748160725</v>
      </c>
    </row>
    <row r="45" spans="1:9" ht="12.75">
      <c r="A45">
        <f t="shared" si="2"/>
        <v>2007</v>
      </c>
      <c r="B45" s="21">
        <f>'raw data'!G48</f>
        <v>14028.7</v>
      </c>
      <c r="C45" s="21">
        <f>'raw data'!J48</f>
        <v>1090.4</v>
      </c>
      <c r="D45" s="21">
        <f>'raw data'!K48</f>
        <v>1027.2</v>
      </c>
      <c r="E45" s="21">
        <f>'raw data'!L48</f>
        <v>54.6</v>
      </c>
      <c r="F45" s="21">
        <f>'raw data'!I48</f>
        <v>7855.9</v>
      </c>
      <c r="H45">
        <f t="shared" si="0"/>
        <v>0.656534929005407</v>
      </c>
      <c r="I45">
        <f t="shared" si="1"/>
        <v>0.343465070994593</v>
      </c>
    </row>
    <row r="46" spans="1:9" ht="12.75">
      <c r="A46">
        <f t="shared" si="2"/>
        <v>2008</v>
      </c>
      <c r="B46" s="21">
        <f>'raw data'!G49</f>
        <v>14291.5</v>
      </c>
      <c r="C46" s="21">
        <f>'raw data'!J49</f>
        <v>1097.9</v>
      </c>
      <c r="D46" s="21">
        <f>'raw data'!K49</f>
        <v>1038.6</v>
      </c>
      <c r="E46" s="21">
        <f>'raw data'!L49</f>
        <v>52.9</v>
      </c>
      <c r="F46" s="21">
        <f>'raw data'!I49</f>
        <v>8068.3</v>
      </c>
      <c r="H46">
        <f t="shared" si="0"/>
        <v>0.6609081004923042</v>
      </c>
      <c r="I46">
        <f t="shared" si="1"/>
        <v>0.3390918995076958</v>
      </c>
    </row>
    <row r="47" spans="1:9" ht="12.75">
      <c r="A47">
        <f t="shared" si="2"/>
        <v>2009</v>
      </c>
      <c r="B47" s="21">
        <f>'raw data'!G50</f>
        <v>13973.7</v>
      </c>
      <c r="C47" s="21">
        <f>'raw data'!J50</f>
        <v>979.4</v>
      </c>
      <c r="D47" s="21">
        <f>'raw data'!K50</f>
        <v>1023.2</v>
      </c>
      <c r="E47" s="21">
        <f>'raw data'!L50</f>
        <v>59.7</v>
      </c>
      <c r="F47" s="21">
        <f>'raw data'!I50</f>
        <v>7799.4</v>
      </c>
      <c r="H47">
        <f t="shared" si="0"/>
        <v>0.6482860657645376</v>
      </c>
      <c r="I47">
        <f t="shared" si="1"/>
        <v>0.3517139342354624</v>
      </c>
    </row>
    <row r="48" spans="1:9" ht="12.75">
      <c r="A48">
        <f t="shared" si="2"/>
        <v>2010</v>
      </c>
      <c r="B48" s="21">
        <f>'raw data'!G51</f>
        <v>14498.9</v>
      </c>
      <c r="C48" s="21">
        <f>'raw data'!J51</f>
        <v>1103.4</v>
      </c>
      <c r="D48" s="21">
        <f>'raw data'!K51</f>
        <v>1055</v>
      </c>
      <c r="E48" s="21">
        <f>'raw data'!L51</f>
        <v>57</v>
      </c>
      <c r="F48" s="21">
        <f>'raw data'!I51</f>
        <v>7970</v>
      </c>
      <c r="H48">
        <f t="shared" si="0"/>
        <v>0.642871546682799</v>
      </c>
      <c r="I48">
        <f t="shared" si="1"/>
        <v>0.357128453317201</v>
      </c>
    </row>
    <row r="49" spans="1:9" ht="12.75">
      <c r="A49">
        <f t="shared" si="2"/>
        <v>2011</v>
      </c>
      <c r="B49" s="21">
        <f>'raw data'!G52</f>
        <v>15075.7</v>
      </c>
      <c r="C49" s="21">
        <f>'raw data'!J52</f>
        <v>1157.3</v>
      </c>
      <c r="D49" s="21">
        <f>'raw data'!K52</f>
        <v>1097.9</v>
      </c>
      <c r="E49" s="21">
        <f>'raw data'!L52</f>
        <v>61.6</v>
      </c>
      <c r="F49" s="21">
        <f>'raw data'!I52</f>
        <v>8295.2</v>
      </c>
      <c r="H49">
        <f t="shared" si="0"/>
        <v>0.6439322781223558</v>
      </c>
      <c r="I49">
        <f t="shared" si="1"/>
        <v>0.35606772187764424</v>
      </c>
    </row>
    <row r="50" spans="1:9" ht="12.75">
      <c r="A50">
        <f>A49+1</f>
        <v>2012</v>
      </c>
      <c r="B50" s="21">
        <f>'raw data'!G53</f>
        <v>15681.5</v>
      </c>
      <c r="C50" s="21">
        <f>'raw data'!J53</f>
        <v>1202.5</v>
      </c>
      <c r="D50" s="21">
        <f>'raw data'!K53</f>
        <v>1130.4</v>
      </c>
      <c r="E50" s="21">
        <f>'raw data'!L53</f>
        <v>60.9</v>
      </c>
      <c r="F50" s="21">
        <f>'raw data'!I53</f>
        <v>8565.7</v>
      </c>
      <c r="H50">
        <f>F50/(B50-C50-D50+E50)</f>
        <v>0.6387784779447407</v>
      </c>
      <c r="I50">
        <f t="shared" si="1"/>
        <v>0.36122152205525926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2"/>
  <sheetViews>
    <sheetView workbookViewId="0" topLeftCell="A23">
      <selection activeCell="M23" sqref="M2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41</v>
      </c>
      <c r="C1" t="s">
        <v>42</v>
      </c>
      <c r="D1" s="6" t="s">
        <v>39</v>
      </c>
      <c r="E1" s="14" t="s">
        <v>43</v>
      </c>
      <c r="F1" s="1" t="s">
        <v>44</v>
      </c>
      <c r="G1" s="4" t="s">
        <v>45</v>
      </c>
      <c r="H1" s="14" t="s">
        <v>40</v>
      </c>
      <c r="I1" s="14"/>
      <c r="J1" s="14" t="s">
        <v>57</v>
      </c>
      <c r="K1" t="s">
        <v>30</v>
      </c>
      <c r="L1" s="2">
        <f>AVERAGE(K4:K35)</f>
        <v>0.2740045317265878</v>
      </c>
      <c r="M1" s="2"/>
      <c r="N1" s="2" t="s">
        <v>58</v>
      </c>
      <c r="O1" t="s">
        <v>2</v>
      </c>
      <c r="P1" s="2">
        <f>AVERAGE(O3:O50)</f>
        <v>0.9440576207923415</v>
      </c>
      <c r="S1" s="12"/>
      <c r="Y1" s="12"/>
      <c r="AC1" s="4"/>
      <c r="AO1" s="12"/>
    </row>
    <row r="2" spans="1:41" ht="12.75">
      <c r="A2">
        <v>1964</v>
      </c>
      <c r="B2" s="7">
        <f>'raw data'!C5</f>
        <v>3389.4</v>
      </c>
      <c r="C2" s="19">
        <f>'capital stock data'!J3</f>
        <v>673.1810126582279</v>
      </c>
      <c r="D2" s="7">
        <f>B2-C2</f>
        <v>2716.218987341772</v>
      </c>
      <c r="E2" s="7">
        <f>'hours data'!H2</f>
        <v>138.74861</v>
      </c>
      <c r="F2" s="7">
        <f>'raw data'!X5*52*100/1000000</f>
        <v>578.7652</v>
      </c>
      <c r="G2" s="7">
        <f aca="true" t="shared" si="0" ref="G2:G50">F2-E2</f>
        <v>440.01659000000006</v>
      </c>
      <c r="H2" s="21">
        <f>'capital stock data'!N3</f>
        <v>7296.5349132265565</v>
      </c>
      <c r="I2" s="21"/>
      <c r="J2" s="9">
        <f>(1-alpha!$I$1)*B2/E2</f>
        <v>16.385513416780288</v>
      </c>
      <c r="K2" s="2">
        <f>D2/(D2+J2*G2)</f>
        <v>0.2736436677315693</v>
      </c>
      <c r="N2" s="9">
        <f>alpha!$I$1*B2/H2-'capital stock data'!$Q$8</f>
        <v>0.10368099216337234</v>
      </c>
      <c r="R2" s="12">
        <f>L1</f>
        <v>0.2740045317265878</v>
      </c>
      <c r="S2" s="12"/>
      <c r="T2">
        <f>alpha!I1</f>
        <v>0.32924198657148296</v>
      </c>
      <c r="Y2" s="12"/>
      <c r="AC2" s="4"/>
      <c r="AO2" s="12"/>
    </row>
    <row r="3" spans="1:41" ht="12.75">
      <c r="A3">
        <f>A2+1</f>
        <v>1965</v>
      </c>
      <c r="B3" s="7">
        <f>'raw data'!C6</f>
        <v>3607</v>
      </c>
      <c r="C3" s="19">
        <f>'capital stock data'!J4</f>
        <v>725.3124739257404</v>
      </c>
      <c r="D3" s="7">
        <f aca="true" t="shared" si="1" ref="D3:D50">B3-C3</f>
        <v>2881.6875260742595</v>
      </c>
      <c r="E3" s="7">
        <f>'hours data'!H3</f>
        <v>142.318176</v>
      </c>
      <c r="F3" s="7">
        <f>'raw data'!X6*52*100/1000000</f>
        <v>588.068</v>
      </c>
      <c r="G3" s="7">
        <f t="shared" si="0"/>
        <v>445.749824</v>
      </c>
      <c r="H3" s="21">
        <f>'capital stock data'!N4</f>
        <v>7610.295115757415</v>
      </c>
      <c r="I3" s="21"/>
      <c r="J3" s="9">
        <f>(1-alpha!$I$1)*B3/E3</f>
        <v>17.00010653900357</v>
      </c>
      <c r="K3" s="2">
        <f>D3/(D3+J3*G3)</f>
        <v>0.2755095825503239</v>
      </c>
      <c r="L3" s="9"/>
      <c r="M3" s="9"/>
      <c r="N3" s="9">
        <f>alpha!$I$1*B3/H3-'capital stock data'!$Q$8</f>
        <v>0.1067894838495542</v>
      </c>
      <c r="O3">
        <f>D3/D2/(1+N3)</f>
        <v>0.9585550990810783</v>
      </c>
      <c r="R3">
        <f aca="true" t="shared" si="2" ref="R3:R40">R2</f>
        <v>0.2740045317265878</v>
      </c>
      <c r="S3" s="12">
        <f>P1</f>
        <v>0.9440576207923415</v>
      </c>
      <c r="T3">
        <f aca="true" t="shared" si="3" ref="T3:T40">T2</f>
        <v>0.32924198657148296</v>
      </c>
      <c r="Y3" s="12"/>
      <c r="AC3" s="13"/>
      <c r="AE3" s="1"/>
      <c r="AF3" s="1"/>
      <c r="AH3" s="1"/>
      <c r="AO3" s="12"/>
    </row>
    <row r="4" spans="1:41" ht="12.75">
      <c r="A4">
        <f aca="true" t="shared" si="4" ref="A4:A50">A3+1</f>
        <v>1966</v>
      </c>
      <c r="B4" s="7">
        <f>'raw data'!C7</f>
        <v>3842.1</v>
      </c>
      <c r="C4" s="19">
        <f>'capital stock data'!J5</f>
        <v>768.2248952646946</v>
      </c>
      <c r="D4" s="7">
        <f t="shared" si="1"/>
        <v>3073.8751047353053</v>
      </c>
      <c r="E4" s="7">
        <f>'hours data'!H4</f>
        <v>145.93579</v>
      </c>
      <c r="F4" s="7">
        <f>'raw data'!X7*52*100/1000000</f>
        <v>597.4592</v>
      </c>
      <c r="G4" s="7">
        <f t="shared" si="0"/>
        <v>451.52341</v>
      </c>
      <c r="H4" s="21">
        <f>'capital stock data'!N5</f>
        <v>7960.731231474334</v>
      </c>
      <c r="I4" s="21"/>
      <c r="J4" s="9">
        <f>(1-alpha!$I$1)*B4/E4</f>
        <v>17.65926893871411</v>
      </c>
      <c r="K4" s="2">
        <f>D4/(D4+J4*G4)</f>
        <v>0.27824299186235346</v>
      </c>
      <c r="L4" s="9"/>
      <c r="M4" s="9"/>
      <c r="N4" s="9">
        <f>alpha!$I$1*B4/H4-'capital stock data'!$Q$8</f>
        <v>0.10964345888882004</v>
      </c>
      <c r="O4">
        <f aca="true" t="shared" si="5" ref="O4:O50">D4/D3/(1+N4)</f>
        <v>0.9612932075002408</v>
      </c>
      <c r="R4">
        <f t="shared" si="2"/>
        <v>0.2740045317265878</v>
      </c>
      <c r="S4">
        <f aca="true" t="shared" si="6" ref="S4:S40">S3</f>
        <v>0.9440576207923415</v>
      </c>
      <c r="T4">
        <f>T3</f>
        <v>0.32924198657148296</v>
      </c>
      <c r="Y4" s="12"/>
      <c r="AC4" s="13"/>
      <c r="AE4" s="1"/>
      <c r="AF4" s="1"/>
      <c r="AH4" s="1"/>
      <c r="AO4" s="12"/>
    </row>
    <row r="5" spans="1:41" ht="12.75">
      <c r="A5">
        <f t="shared" si="4"/>
        <v>1967</v>
      </c>
      <c r="B5" s="7">
        <f>'raw data'!C8</f>
        <v>3939.2</v>
      </c>
      <c r="C5" s="19">
        <f>'capital stock data'!J6</f>
        <v>764.7461797212878</v>
      </c>
      <c r="D5" s="7">
        <f t="shared" si="1"/>
        <v>3174.453820278712</v>
      </c>
      <c r="E5" s="7">
        <f>'hours data'!H5</f>
        <v>146.5723376</v>
      </c>
      <c r="F5" s="7">
        <f>'raw data'!X8*52*100/1000000</f>
        <v>607.542</v>
      </c>
      <c r="G5" s="7">
        <f t="shared" si="0"/>
        <v>460.96966240000006</v>
      </c>
      <c r="H5" s="21">
        <f>'capital stock data'!N6</f>
        <v>8336.817597635836</v>
      </c>
      <c r="I5" s="21"/>
      <c r="J5" s="9">
        <f>(1-alpha!$I$1)*B5/E5</f>
        <v>18.026934752916258</v>
      </c>
      <c r="K5" s="2">
        <f aca="true" t="shared" si="7" ref="K5:K50">D5/(D5+J5*G5)</f>
        <v>0.27641625771351536</v>
      </c>
      <c r="L5" s="9"/>
      <c r="M5" s="9"/>
      <c r="N5" s="9">
        <f>alpha!$I$1*B5/H5-'capital stock data'!$Q$8</f>
        <v>0.10630984960835713</v>
      </c>
      <c r="O5">
        <f t="shared" si="5"/>
        <v>0.9334821483727753</v>
      </c>
      <c r="R5">
        <f t="shared" si="2"/>
        <v>0.2740045317265878</v>
      </c>
      <c r="S5">
        <f t="shared" si="6"/>
        <v>0.9440576207923415</v>
      </c>
      <c r="T5">
        <f t="shared" si="3"/>
        <v>0.32924198657148296</v>
      </c>
      <c r="Y5" s="12"/>
      <c r="AC5" s="13"/>
      <c r="AE5" s="1"/>
      <c r="AF5" s="1"/>
      <c r="AH5" s="1"/>
      <c r="AO5" s="12"/>
    </row>
    <row r="6" spans="1:34" ht="12.75">
      <c r="A6">
        <f t="shared" si="4"/>
        <v>1968</v>
      </c>
      <c r="B6" s="7">
        <f>'raw data'!C9</f>
        <v>4129.9</v>
      </c>
      <c r="C6" s="19">
        <f>'capital stock data'!J7</f>
        <v>797.1097384040447</v>
      </c>
      <c r="D6" s="7">
        <f t="shared" si="1"/>
        <v>3332.7902615959547</v>
      </c>
      <c r="E6" s="7">
        <f>'hours data'!H5</f>
        <v>146.5723376</v>
      </c>
      <c r="F6" s="7">
        <f>'raw data'!X9*52*100/1000000</f>
        <v>617.786</v>
      </c>
      <c r="G6" s="7">
        <f t="shared" si="0"/>
        <v>471.2136624</v>
      </c>
      <c r="H6" s="21">
        <f>'capital stock data'!N7</f>
        <v>8690.89956887171</v>
      </c>
      <c r="I6" s="21"/>
      <c r="J6" s="9">
        <f>(1-alpha!$I$1)*B6/E6</f>
        <v>18.89963389420919</v>
      </c>
      <c r="K6" s="2">
        <f t="shared" si="7"/>
        <v>0.2723189133267216</v>
      </c>
      <c r="L6" s="9"/>
      <c r="M6" s="9"/>
      <c r="N6" s="9">
        <f>alpha!$I$1*B6/H6-'capital stock data'!$Q$8</f>
        <v>0.10719609655868645</v>
      </c>
      <c r="O6">
        <f t="shared" si="5"/>
        <v>0.9482315995191246</v>
      </c>
      <c r="R6">
        <f t="shared" si="2"/>
        <v>0.2740045317265878</v>
      </c>
      <c r="S6">
        <f t="shared" si="6"/>
        <v>0.9440576207923415</v>
      </c>
      <c r="T6">
        <f t="shared" si="3"/>
        <v>0.32924198657148296</v>
      </c>
      <c r="AC6" s="13"/>
      <c r="AE6" s="1"/>
      <c r="AF6" s="1"/>
      <c r="AH6" s="1"/>
    </row>
    <row r="7" spans="1:34" ht="12.75">
      <c r="A7">
        <f t="shared" si="4"/>
        <v>1969</v>
      </c>
      <c r="B7" s="7">
        <f>'raw data'!C10</f>
        <v>4258.2</v>
      </c>
      <c r="C7" s="19">
        <f>'capital stock data'!J8</f>
        <v>824.4747257212516</v>
      </c>
      <c r="D7" s="7">
        <f t="shared" si="1"/>
        <v>3433.725274278748</v>
      </c>
      <c r="E7" s="7">
        <f>'hours data'!H6</f>
        <v>148.833568</v>
      </c>
      <c r="F7" s="7">
        <f>'raw data'!X10*52*100/1000000</f>
        <v>628.0612</v>
      </c>
      <c r="G7" s="7">
        <f t="shared" si="0"/>
        <v>479.22763199999997</v>
      </c>
      <c r="H7" s="21">
        <f>'capital stock data'!N8</f>
        <v>9059.903336300804</v>
      </c>
      <c r="I7" s="21"/>
      <c r="J7" s="9">
        <f>(1-alpha!$I$1)*B7/E7</f>
        <v>19.190709536583245</v>
      </c>
      <c r="K7" s="2">
        <f t="shared" si="7"/>
        <v>0.2718610203554463</v>
      </c>
      <c r="L7" s="9"/>
      <c r="M7" s="9"/>
      <c r="N7" s="9">
        <f>alpha!$I$1*B7/H7-'capital stock data'!$Q$8</f>
        <v>0.10548627550326212</v>
      </c>
      <c r="O7">
        <f t="shared" si="5"/>
        <v>0.9319748790960182</v>
      </c>
      <c r="R7">
        <f t="shared" si="2"/>
        <v>0.2740045317265878</v>
      </c>
      <c r="S7">
        <f t="shared" si="6"/>
        <v>0.9440576207923415</v>
      </c>
      <c r="T7">
        <f t="shared" si="3"/>
        <v>0.32924198657148296</v>
      </c>
      <c r="AC7" s="13"/>
      <c r="AE7" s="1"/>
      <c r="AF7" s="1"/>
      <c r="AH7" s="1"/>
    </row>
    <row r="8" spans="1:34" ht="12.75">
      <c r="A8">
        <f t="shared" si="4"/>
        <v>1970</v>
      </c>
      <c r="B8" s="7">
        <f>'raw data'!C11</f>
        <v>4266.3</v>
      </c>
      <c r="C8" s="19">
        <f>'capital stock data'!J9</f>
        <v>797.5429355677552</v>
      </c>
      <c r="D8" s="7">
        <f t="shared" si="1"/>
        <v>3468.757064432245</v>
      </c>
      <c r="E8" s="7">
        <f>'hours data'!H7</f>
        <v>151.9089</v>
      </c>
      <c r="F8" s="7">
        <f>'raw data'!X11*52*100/1000000</f>
        <v>639.4076</v>
      </c>
      <c r="G8" s="7">
        <f t="shared" si="0"/>
        <v>487.4987</v>
      </c>
      <c r="H8" s="21">
        <f>'capital stock data'!N9</f>
        <v>9438.095294169316</v>
      </c>
      <c r="I8" s="21"/>
      <c r="J8" s="9">
        <f>(1-alpha!$I$1)*B8/E8</f>
        <v>18.837967444238505</v>
      </c>
      <c r="K8" s="2">
        <f t="shared" si="7"/>
        <v>0.2741614605178612</v>
      </c>
      <c r="L8" s="9"/>
      <c r="M8" s="9"/>
      <c r="N8" s="9">
        <f>alpha!$I$1*B8/H8-'capital stock data'!$Q$8</f>
        <v>0.09956806868475518</v>
      </c>
      <c r="O8">
        <f t="shared" si="5"/>
        <v>0.9187264509849723</v>
      </c>
      <c r="R8">
        <f t="shared" si="2"/>
        <v>0.2740045317265878</v>
      </c>
      <c r="S8">
        <f t="shared" si="6"/>
        <v>0.9440576207923415</v>
      </c>
      <c r="T8">
        <f t="shared" si="3"/>
        <v>0.32924198657148296</v>
      </c>
      <c r="AC8" s="13"/>
      <c r="AE8" s="1"/>
      <c r="AF8" s="1"/>
      <c r="AH8" s="1"/>
    </row>
    <row r="9" spans="1:34" ht="12.75">
      <c r="A9">
        <f t="shared" si="4"/>
        <v>1971</v>
      </c>
      <c r="B9" s="7">
        <f>'raw data'!C12</f>
        <v>4409.5</v>
      </c>
      <c r="C9" s="19">
        <f>'capital stock data'!J10</f>
        <v>828.4444000709975</v>
      </c>
      <c r="D9" s="7">
        <f t="shared" si="1"/>
        <v>3581.0555999290027</v>
      </c>
      <c r="E9" s="7">
        <f>'hours data'!H8</f>
        <v>151.376472</v>
      </c>
      <c r="F9" s="7">
        <f>'raw data'!X12*52*100/1000000</f>
        <v>651.378</v>
      </c>
      <c r="G9" s="7">
        <f t="shared" si="0"/>
        <v>500.001528</v>
      </c>
      <c r="H9" s="21">
        <f>'capital stock data'!N10</f>
        <v>9770.726062930267</v>
      </c>
      <c r="I9" s="21"/>
      <c r="J9" s="9">
        <f>(1-alpha!$I$1)*B9/E9</f>
        <v>19.53875276081904</v>
      </c>
      <c r="K9" s="2">
        <f t="shared" si="7"/>
        <v>0.2682345857423844</v>
      </c>
      <c r="L9" s="9"/>
      <c r="M9" s="9"/>
      <c r="N9" s="9">
        <f>alpha!$I$1*B9/H9-'capital stock data'!$Q$8</f>
        <v>0.09932683317138341</v>
      </c>
      <c r="O9">
        <f t="shared" si="5"/>
        <v>0.9390967776745317</v>
      </c>
      <c r="R9">
        <f t="shared" si="2"/>
        <v>0.2740045317265878</v>
      </c>
      <c r="S9">
        <f t="shared" si="6"/>
        <v>0.9440576207923415</v>
      </c>
      <c r="T9">
        <f t="shared" si="3"/>
        <v>0.32924198657148296</v>
      </c>
      <c r="AC9" s="13"/>
      <c r="AE9" s="1"/>
      <c r="AF9" s="1"/>
      <c r="AH9" s="1"/>
    </row>
    <row r="10" spans="1:34" ht="12.75">
      <c r="A10">
        <f t="shared" si="4"/>
        <v>1972</v>
      </c>
      <c r="B10" s="7">
        <f>'raw data'!C13</f>
        <v>4643.8</v>
      </c>
      <c r="C10" s="19">
        <f>'capital stock data'!J11</f>
        <v>904.4512319250342</v>
      </c>
      <c r="D10" s="7">
        <f t="shared" si="1"/>
        <v>3739.348768074966</v>
      </c>
      <c r="E10" s="7">
        <f>'hours data'!H9</f>
        <v>151.46398280000003</v>
      </c>
      <c r="F10" s="7">
        <f>'raw data'!X13*52*100/1000000</f>
        <v>663.3744</v>
      </c>
      <c r="G10" s="7">
        <f t="shared" si="0"/>
        <v>511.9104172</v>
      </c>
      <c r="H10" s="21">
        <f>'capital stock data'!N11</f>
        <v>10117.873200830272</v>
      </c>
      <c r="I10" s="21"/>
      <c r="J10" s="9">
        <f>(1-alpha!$I$1)*B10/E10</f>
        <v>20.56506111338931</v>
      </c>
      <c r="K10" s="2">
        <f t="shared" si="7"/>
        <v>0.262101109379477</v>
      </c>
      <c r="L10" s="9"/>
      <c r="M10" s="9"/>
      <c r="N10" s="9">
        <f>alpha!$I$1*B10/H10-'capital stock data'!$Q$8</f>
        <v>0.10185307681145761</v>
      </c>
      <c r="O10">
        <f t="shared" si="5"/>
        <v>0.947678921119136</v>
      </c>
      <c r="R10">
        <f t="shared" si="2"/>
        <v>0.2740045317265878</v>
      </c>
      <c r="S10">
        <f t="shared" si="6"/>
        <v>0.9440576207923415</v>
      </c>
      <c r="T10">
        <f t="shared" si="3"/>
        <v>0.32924198657148296</v>
      </c>
      <c r="AC10" s="13"/>
      <c r="AE10" s="1"/>
      <c r="AF10" s="1"/>
      <c r="AH10" s="1"/>
    </row>
    <row r="11" spans="1:34" ht="12.75">
      <c r="A11">
        <f t="shared" si="4"/>
        <v>1973</v>
      </c>
      <c r="B11" s="7">
        <f>'raw data'!C14</f>
        <v>4912.8</v>
      </c>
      <c r="C11" s="19">
        <f>'capital stock data'!J12</f>
        <v>978.7926788685522</v>
      </c>
      <c r="D11" s="7">
        <f t="shared" si="1"/>
        <v>3934.007321131448</v>
      </c>
      <c r="E11" s="7">
        <f>'hours data'!H10</f>
        <v>157.6351764</v>
      </c>
      <c r="F11" s="7">
        <f>'raw data'!X14*52*100/1000000</f>
        <v>675.7452</v>
      </c>
      <c r="G11" s="7">
        <f t="shared" si="0"/>
        <v>518.1100236</v>
      </c>
      <c r="H11" s="21">
        <f>'capital stock data'!N12</f>
        <v>10523.927011807407</v>
      </c>
      <c r="I11" s="21"/>
      <c r="J11" s="9">
        <f>(1-alpha!$I$1)*B11/E11</f>
        <v>20.904597841853388</v>
      </c>
      <c r="K11" s="2">
        <f t="shared" si="7"/>
        <v>0.2664434064158967</v>
      </c>
      <c r="L11" s="9"/>
      <c r="M11" s="9"/>
      <c r="N11" s="9">
        <f>alpha!$I$1*B11/H11-'capital stock data'!$Q$8</f>
        <v>0.10443827294015542</v>
      </c>
      <c r="O11">
        <f t="shared" si="5"/>
        <v>0.9525718473257581</v>
      </c>
      <c r="R11">
        <f t="shared" si="2"/>
        <v>0.2740045317265878</v>
      </c>
      <c r="S11">
        <f t="shared" si="6"/>
        <v>0.9440576207923415</v>
      </c>
      <c r="T11">
        <f t="shared" si="3"/>
        <v>0.32924198657148296</v>
      </c>
      <c r="AC11" s="13"/>
      <c r="AE11" s="1"/>
      <c r="AF11" s="1"/>
      <c r="AH11" s="1"/>
    </row>
    <row r="12" spans="1:34" ht="12.75">
      <c r="A12">
        <f t="shared" si="4"/>
        <v>1974</v>
      </c>
      <c r="B12" s="7">
        <f>'raw data'!C15</f>
        <v>4885.7</v>
      </c>
      <c r="C12" s="19">
        <f>'capital stock data'!J13</f>
        <v>950.4226008669557</v>
      </c>
      <c r="D12" s="7">
        <f t="shared" si="1"/>
        <v>3935.277399133044</v>
      </c>
      <c r="E12" s="7">
        <f>'hours data'!H11</f>
        <v>163.22080319999998</v>
      </c>
      <c r="F12" s="7">
        <f>'raw data'!X15*52*100/1000000</f>
        <v>688.0484</v>
      </c>
      <c r="G12" s="7">
        <f t="shared" si="0"/>
        <v>524.8275968</v>
      </c>
      <c r="H12" s="21">
        <f>'capital stock data'!N13</f>
        <v>10984.320420708995</v>
      </c>
      <c r="I12" s="21"/>
      <c r="J12" s="9">
        <f>(1-alpha!$I$1)*B12/E12</f>
        <v>20.07784768827621</v>
      </c>
      <c r="K12" s="2">
        <f t="shared" si="7"/>
        <v>0.27191064690067945</v>
      </c>
      <c r="L12" s="9"/>
      <c r="M12" s="9"/>
      <c r="N12" s="9">
        <f>alpha!$I$1*B12/H12-'capital stock data'!$Q$8</f>
        <v>0.09718395801757795</v>
      </c>
      <c r="O12">
        <f t="shared" si="5"/>
        <v>0.9117184393341882</v>
      </c>
      <c r="R12">
        <f t="shared" si="2"/>
        <v>0.2740045317265878</v>
      </c>
      <c r="S12">
        <f t="shared" si="6"/>
        <v>0.9440576207923415</v>
      </c>
      <c r="T12">
        <f t="shared" si="3"/>
        <v>0.32924198657148296</v>
      </c>
      <c r="AC12" s="13"/>
      <c r="AE12" s="1"/>
      <c r="AF12" s="1"/>
      <c r="AH12" s="1"/>
    </row>
    <row r="13" spans="1:34" ht="12.75">
      <c r="A13">
        <f t="shared" si="4"/>
        <v>1975</v>
      </c>
      <c r="B13" s="7">
        <f>'raw data'!C16</f>
        <v>4875.4</v>
      </c>
      <c r="C13" s="19">
        <f>'capital stock data'!J14</f>
        <v>891.9031812908347</v>
      </c>
      <c r="D13" s="7">
        <f t="shared" si="1"/>
        <v>3983.496818709165</v>
      </c>
      <c r="E13" s="7">
        <f>'hours data'!H12</f>
        <v>164.28368319999998</v>
      </c>
      <c r="F13" s="7">
        <f>'raw data'!X16*52*100/1000000</f>
        <v>700.1644</v>
      </c>
      <c r="G13" s="7">
        <f t="shared" si="0"/>
        <v>535.8807168000001</v>
      </c>
      <c r="H13" s="21">
        <f>'capital stock data'!N14</f>
        <v>11393.665182401463</v>
      </c>
      <c r="I13" s="21"/>
      <c r="J13" s="9">
        <f>(1-alpha!$I$1)*B13/E13</f>
        <v>19.905894212806352</v>
      </c>
      <c r="K13" s="2">
        <f t="shared" si="7"/>
        <v>0.27189839396261317</v>
      </c>
      <c r="L13" s="9"/>
      <c r="M13" s="9"/>
      <c r="N13" s="9">
        <f>alpha!$I$1*B13/H13-'capital stock data'!$Q$8</f>
        <v>0.09162500100923068</v>
      </c>
      <c r="O13">
        <f t="shared" si="5"/>
        <v>0.927290156766022</v>
      </c>
      <c r="R13">
        <f t="shared" si="2"/>
        <v>0.2740045317265878</v>
      </c>
      <c r="S13">
        <f t="shared" si="6"/>
        <v>0.9440576207923415</v>
      </c>
      <c r="T13">
        <f t="shared" si="3"/>
        <v>0.32924198657148296</v>
      </c>
      <c r="AC13" s="13"/>
      <c r="AE13" s="1"/>
      <c r="AF13" s="1"/>
      <c r="AH13" s="1"/>
    </row>
    <row r="14" spans="1:34" ht="12.75">
      <c r="A14">
        <f t="shared" si="4"/>
        <v>1976</v>
      </c>
      <c r="B14" s="7">
        <f>'raw data'!C17</f>
        <v>5136.9</v>
      </c>
      <c r="C14" s="19">
        <f>'capital stock data'!J15</f>
        <v>960.5997369286421</v>
      </c>
      <c r="D14" s="7">
        <f t="shared" si="1"/>
        <v>4176.300263071357</v>
      </c>
      <c r="E14" s="7">
        <f>'hours data'!H13</f>
        <v>160.703712</v>
      </c>
      <c r="F14" s="7">
        <f>'raw data'!X17*52*100/1000000</f>
        <v>712.608</v>
      </c>
      <c r="G14" s="7">
        <f t="shared" si="0"/>
        <v>551.904288</v>
      </c>
      <c r="H14" s="21">
        <f>'capital stock data'!N15</f>
        <v>11724.326566198059</v>
      </c>
      <c r="I14" s="21"/>
      <c r="J14" s="9">
        <f>(1-alpha!$I$1)*B14/E14</f>
        <v>21.44080429941126</v>
      </c>
      <c r="K14" s="2">
        <f t="shared" si="7"/>
        <v>0.2608627037954556</v>
      </c>
      <c r="L14" s="9"/>
      <c r="M14" s="9"/>
      <c r="N14" s="9">
        <f>alpha!$I$1*B14/H14-'capital stock data'!$Q$8</f>
        <v>0.09499507471249335</v>
      </c>
      <c r="O14">
        <f t="shared" si="5"/>
        <v>0.9574477329373425</v>
      </c>
      <c r="R14">
        <f t="shared" si="2"/>
        <v>0.2740045317265878</v>
      </c>
      <c r="S14">
        <f t="shared" si="6"/>
        <v>0.9440576207923415</v>
      </c>
      <c r="T14">
        <f t="shared" si="3"/>
        <v>0.32924198657148296</v>
      </c>
      <c r="AC14" s="13"/>
      <c r="AE14" s="1"/>
      <c r="AF14" s="1"/>
      <c r="AH14" s="1"/>
    </row>
    <row r="15" spans="1:34" ht="12.75">
      <c r="A15">
        <f t="shared" si="4"/>
        <v>1977</v>
      </c>
      <c r="B15" s="7">
        <f>'raw data'!C18</f>
        <v>5373.1</v>
      </c>
      <c r="C15" s="19">
        <f>'capital stock data'!J16</f>
        <v>1076.1550958080884</v>
      </c>
      <c r="D15" s="7">
        <f t="shared" si="1"/>
        <v>4296.944904191912</v>
      </c>
      <c r="E15" s="7">
        <f>'hours data'!H14</f>
        <v>166.6052544</v>
      </c>
      <c r="F15" s="7">
        <f>'raw data'!X18*52*100/1000000</f>
        <v>725.3272</v>
      </c>
      <c r="G15" s="7">
        <f t="shared" si="0"/>
        <v>558.7219455999999</v>
      </c>
      <c r="H15" s="21">
        <f>'capital stock data'!N16</f>
        <v>12107.396420417304</v>
      </c>
      <c r="I15" s="21"/>
      <c r="J15" s="9">
        <f>(1-alpha!$I$1)*B15/E15</f>
        <v>21.632270212197852</v>
      </c>
      <c r="K15" s="2">
        <f t="shared" si="7"/>
        <v>0.26227480458432023</v>
      </c>
      <c r="L15" s="9"/>
      <c r="M15" s="9"/>
      <c r="N15" s="9">
        <f>alpha!$I$1*B15/H15-'capital stock data'!$Q$8</f>
        <v>0.09685406464243895</v>
      </c>
      <c r="O15">
        <f t="shared" si="5"/>
        <v>0.938035383496597</v>
      </c>
      <c r="R15">
        <f t="shared" si="2"/>
        <v>0.2740045317265878</v>
      </c>
      <c r="S15">
        <f t="shared" si="6"/>
        <v>0.9440576207923415</v>
      </c>
      <c r="T15">
        <f t="shared" si="3"/>
        <v>0.32924198657148296</v>
      </c>
      <c r="AC15" s="13"/>
      <c r="AE15" s="1"/>
      <c r="AF15" s="1"/>
      <c r="AH15" s="1"/>
    </row>
    <row r="16" spans="1:34" ht="12.75">
      <c r="A16">
        <f t="shared" si="4"/>
        <v>1978</v>
      </c>
      <c r="B16" s="7">
        <f>'raw data'!C19</f>
        <v>5672.8</v>
      </c>
      <c r="C16" s="19">
        <f>'capital stock data'!J17</f>
        <v>1209.8412067311883</v>
      </c>
      <c r="D16" s="7">
        <f t="shared" si="1"/>
        <v>4462.958793268812</v>
      </c>
      <c r="E16" s="7">
        <f>'hours data'!H15</f>
        <v>171.7773356</v>
      </c>
      <c r="F16" s="7">
        <f>'raw data'!X19*52*100/1000000</f>
        <v>737.984</v>
      </c>
      <c r="G16" s="7">
        <f t="shared" si="0"/>
        <v>566.2066644</v>
      </c>
      <c r="H16" s="21">
        <f>'capital stock data'!N17</f>
        <v>12587.151953732888</v>
      </c>
      <c r="I16" s="21"/>
      <c r="J16" s="9">
        <f>(1-alpha!$I$1)*B16/E16</f>
        <v>22.15121130669867</v>
      </c>
      <c r="K16" s="2">
        <f t="shared" si="7"/>
        <v>0.26244790981935334</v>
      </c>
      <c r="L16" s="9"/>
      <c r="M16" s="9"/>
      <c r="N16" s="9">
        <f>alpha!$I$1*B16/H16-'capital stock data'!$Q$8</f>
        <v>0.09912425410512851</v>
      </c>
      <c r="O16">
        <f t="shared" si="5"/>
        <v>0.9449662558325852</v>
      </c>
      <c r="R16">
        <f t="shared" si="2"/>
        <v>0.2740045317265878</v>
      </c>
      <c r="S16">
        <f t="shared" si="6"/>
        <v>0.9440576207923415</v>
      </c>
      <c r="T16">
        <f t="shared" si="3"/>
        <v>0.32924198657148296</v>
      </c>
      <c r="AC16" s="13"/>
      <c r="AE16" s="1"/>
      <c r="AF16" s="1"/>
      <c r="AH16" s="1"/>
    </row>
    <row r="17" spans="1:34" ht="12.75">
      <c r="A17">
        <f t="shared" si="4"/>
        <v>1979</v>
      </c>
      <c r="B17" s="7">
        <f>'raw data'!C20</f>
        <v>5850.1</v>
      </c>
      <c r="C17" s="19">
        <f>'capital stock data'!J18</f>
        <v>1286.3735617828431</v>
      </c>
      <c r="D17" s="7">
        <f t="shared" si="1"/>
        <v>4563.726438217157</v>
      </c>
      <c r="E17" s="7">
        <f>'hours data'!H16</f>
        <v>178.80295679999998</v>
      </c>
      <c r="F17" s="7">
        <f>'raw data'!X20*52*100/1000000</f>
        <v>750.4016</v>
      </c>
      <c r="G17" s="7">
        <f t="shared" si="0"/>
        <v>571.5986432000001</v>
      </c>
      <c r="H17" s="21">
        <f>'capital stock data'!N18</f>
        <v>13176.96126776305</v>
      </c>
      <c r="I17" s="21"/>
      <c r="J17" s="9">
        <f>(1-alpha!$I$1)*B17/E17</f>
        <v>21.94595394050088</v>
      </c>
      <c r="K17" s="2">
        <f t="shared" si="7"/>
        <v>0.2667597257829353</v>
      </c>
      <c r="L17" s="9"/>
      <c r="M17" s="9"/>
      <c r="N17" s="9">
        <f>alpha!$I$1*B17/H17-'capital stock data'!$Q$8</f>
        <v>0.09691256926234793</v>
      </c>
      <c r="O17">
        <f t="shared" si="5"/>
        <v>0.9322335181364583</v>
      </c>
      <c r="R17">
        <f t="shared" si="2"/>
        <v>0.2740045317265878</v>
      </c>
      <c r="S17">
        <f t="shared" si="6"/>
        <v>0.9440576207923415</v>
      </c>
      <c r="T17">
        <f t="shared" si="3"/>
        <v>0.32924198657148296</v>
      </c>
      <c r="AC17" s="13"/>
      <c r="AE17" s="1"/>
      <c r="AF17" s="1"/>
      <c r="AH17" s="1"/>
    </row>
    <row r="18" spans="1:34" ht="12.75">
      <c r="A18">
        <f t="shared" si="4"/>
        <v>1980</v>
      </c>
      <c r="B18" s="7">
        <f>'raw data'!C21</f>
        <v>5834</v>
      </c>
      <c r="C18" s="19">
        <f>'capital stock data'!J19</f>
        <v>1225.9748932965101</v>
      </c>
      <c r="D18" s="7">
        <f t="shared" si="1"/>
        <v>4608.02510670349</v>
      </c>
      <c r="E18" s="7">
        <f>'hours data'!H17</f>
        <v>182.94298880000002</v>
      </c>
      <c r="F18" s="7">
        <f>'raw data'!X21*52*100/1000000</f>
        <v>763.0012</v>
      </c>
      <c r="G18" s="7">
        <f t="shared" si="0"/>
        <v>580.0582112</v>
      </c>
      <c r="H18" s="21">
        <f>'capital stock data'!N19</f>
        <v>13814.249455433423</v>
      </c>
      <c r="I18" s="21"/>
      <c r="J18" s="9">
        <f>(1-alpha!$I$1)*B18/E18</f>
        <v>21.390282710533523</v>
      </c>
      <c r="K18" s="2">
        <f t="shared" si="7"/>
        <v>0.27081124591939276</v>
      </c>
      <c r="L18" s="9"/>
      <c r="M18" s="9"/>
      <c r="N18" s="9">
        <f>alpha!$I$1*B18/H18-'capital stock data'!$Q$8</f>
        <v>0.08978556027338702</v>
      </c>
      <c r="O18">
        <f t="shared" si="5"/>
        <v>0.9265186884199076</v>
      </c>
      <c r="R18">
        <f t="shared" si="2"/>
        <v>0.2740045317265878</v>
      </c>
      <c r="S18">
        <f t="shared" si="6"/>
        <v>0.9440576207923415</v>
      </c>
      <c r="T18">
        <f t="shared" si="3"/>
        <v>0.32924198657148296</v>
      </c>
      <c r="AC18" s="13"/>
      <c r="AE18" s="1"/>
      <c r="AF18" s="1"/>
      <c r="AH18" s="1"/>
    </row>
    <row r="19" spans="1:34" ht="12.75">
      <c r="A19">
        <f t="shared" si="4"/>
        <v>1981</v>
      </c>
      <c r="B19" s="7">
        <f>'raw data'!C22</f>
        <v>5982.1</v>
      </c>
      <c r="C19" s="19">
        <f>'capital stock data'!J20</f>
        <v>1242.4126071382884</v>
      </c>
      <c r="D19" s="7">
        <f t="shared" si="1"/>
        <v>4739.6873928617115</v>
      </c>
      <c r="E19" s="7">
        <f>'hours data'!H18</f>
        <v>181.7642112</v>
      </c>
      <c r="F19" s="7">
        <f>'raw data'!X22*52*100/1000000</f>
        <v>773.2868</v>
      </c>
      <c r="G19" s="7">
        <f t="shared" si="0"/>
        <v>591.5225888</v>
      </c>
      <c r="H19" s="21">
        <f>'capital stock data'!N20</f>
        <v>14359.746726184323</v>
      </c>
      <c r="I19" s="21"/>
      <c r="J19" s="9">
        <f>(1-alpha!$I$1)*B19/E19</f>
        <v>22.07553118207426</v>
      </c>
      <c r="K19" s="2">
        <f t="shared" si="7"/>
        <v>0.26630654816737803</v>
      </c>
      <c r="L19" s="9"/>
      <c r="M19" s="9"/>
      <c r="N19" s="9">
        <f>alpha!$I$1*B19/H19-'capital stock data'!$Q$8</f>
        <v>0.0878991934718274</v>
      </c>
      <c r="O19">
        <f t="shared" si="5"/>
        <v>0.9454666344405889</v>
      </c>
      <c r="R19">
        <f t="shared" si="2"/>
        <v>0.2740045317265878</v>
      </c>
      <c r="S19">
        <f t="shared" si="6"/>
        <v>0.9440576207923415</v>
      </c>
      <c r="T19">
        <f t="shared" si="3"/>
        <v>0.32924198657148296</v>
      </c>
      <c r="AC19" s="13"/>
      <c r="AE19" s="1"/>
      <c r="AF19" s="1"/>
      <c r="AH19" s="1"/>
    </row>
    <row r="20" spans="1:34" ht="12.75">
      <c r="A20">
        <f t="shared" si="4"/>
        <v>1982</v>
      </c>
      <c r="B20" s="7">
        <f>'raw data'!C23</f>
        <v>5865.9</v>
      </c>
      <c r="C20" s="19">
        <f>'capital stock data'!J21</f>
        <v>1162.1088620435262</v>
      </c>
      <c r="D20" s="7">
        <f t="shared" si="1"/>
        <v>4703.791137956474</v>
      </c>
      <c r="E20" s="7">
        <f>'hours data'!H19</f>
        <v>183.76666880000002</v>
      </c>
      <c r="F20" s="7">
        <f>'raw data'!X23*52*100/1000000</f>
        <v>782.0176</v>
      </c>
      <c r="G20" s="7">
        <f t="shared" si="0"/>
        <v>598.2509312</v>
      </c>
      <c r="H20" s="21">
        <f>'capital stock data'!N21</f>
        <v>14894.811001144659</v>
      </c>
      <c r="I20" s="21"/>
      <c r="J20" s="9">
        <f>(1-alpha!$I$1)*B20/E20</f>
        <v>21.410843743663364</v>
      </c>
      <c r="K20" s="2">
        <f t="shared" si="7"/>
        <v>0.26859086798391396</v>
      </c>
      <c r="L20" s="9"/>
      <c r="M20" s="9"/>
      <c r="N20" s="9">
        <f>alpha!$I$1*B20/H20-'capital stock data'!$Q$8</f>
        <v>0.0804035343050907</v>
      </c>
      <c r="O20">
        <f t="shared" si="5"/>
        <v>0.9185701633215081</v>
      </c>
      <c r="R20">
        <f t="shared" si="2"/>
        <v>0.2740045317265878</v>
      </c>
      <c r="S20">
        <f t="shared" si="6"/>
        <v>0.9440576207923415</v>
      </c>
      <c r="T20">
        <f t="shared" si="3"/>
        <v>0.32924198657148296</v>
      </c>
      <c r="AC20" s="13"/>
      <c r="AE20" s="1"/>
      <c r="AF20" s="1"/>
      <c r="AH20" s="1"/>
    </row>
    <row r="21" spans="1:34" ht="12.75">
      <c r="A21">
        <f t="shared" si="4"/>
        <v>1983</v>
      </c>
      <c r="B21" s="7">
        <f>'raw data'!C24</f>
        <v>6130.9</v>
      </c>
      <c r="C21" s="19">
        <f>'capital stock data'!J22</f>
        <v>1201.861769365699</v>
      </c>
      <c r="D21" s="7">
        <f t="shared" si="1"/>
        <v>4929.038230634301</v>
      </c>
      <c r="E21" s="7">
        <f>'hours data'!H20</f>
        <v>179.5847144</v>
      </c>
      <c r="F21" s="7">
        <f>'raw data'!X24*52*100/1000000</f>
        <v>789.7448</v>
      </c>
      <c r="G21" s="7">
        <f t="shared" si="0"/>
        <v>610.1600856</v>
      </c>
      <c r="H21" s="21">
        <f>'capital stock data'!N22</f>
        <v>15323.214741456899</v>
      </c>
      <c r="I21" s="21"/>
      <c r="J21" s="9">
        <f>(1-alpha!$I$1)*B21/E21</f>
        <v>22.89922234344069</v>
      </c>
      <c r="K21" s="2">
        <f t="shared" si="7"/>
        <v>0.2607787064620624</v>
      </c>
      <c r="L21" s="9"/>
      <c r="M21" s="9"/>
      <c r="N21" s="9">
        <f>alpha!$I$1*B21/H21-'capital stock data'!$Q$8</f>
        <v>0.08247236682599018</v>
      </c>
      <c r="O21">
        <f t="shared" si="5"/>
        <v>0.9680489952157934</v>
      </c>
      <c r="R21">
        <f t="shared" si="2"/>
        <v>0.2740045317265878</v>
      </c>
      <c r="S21">
        <f t="shared" si="6"/>
        <v>0.9440576207923415</v>
      </c>
      <c r="T21">
        <f t="shared" si="3"/>
        <v>0.32924198657148296</v>
      </c>
      <c r="AC21" s="13"/>
      <c r="AE21" s="1"/>
      <c r="AF21" s="1"/>
      <c r="AH21" s="1"/>
    </row>
    <row r="22" spans="1:34" ht="12.75">
      <c r="A22">
        <f t="shared" si="4"/>
        <v>1984</v>
      </c>
      <c r="B22" s="7">
        <f>'raw data'!C25</f>
        <v>6571.5</v>
      </c>
      <c r="C22" s="19">
        <f>'capital stock data'!J23</f>
        <v>1353.2853163397695</v>
      </c>
      <c r="D22" s="7">
        <f t="shared" si="1"/>
        <v>5218.214683660231</v>
      </c>
      <c r="E22" s="7">
        <f>'hours data'!H21</f>
        <v>182.99354319999998</v>
      </c>
      <c r="F22" s="7">
        <f>'raw data'!X25*52*100/1000000</f>
        <v>797.2328</v>
      </c>
      <c r="G22" s="7">
        <f t="shared" si="0"/>
        <v>614.2392568</v>
      </c>
      <c r="H22" s="21">
        <f>'capital stock data'!N23</f>
        <v>15770.268602462347</v>
      </c>
      <c r="I22" s="21"/>
      <c r="J22" s="9">
        <f>(1-alpha!$I$1)*B22/E22</f>
        <v>24.087660188250293</v>
      </c>
      <c r="K22" s="2">
        <f t="shared" si="7"/>
        <v>0.26073081459333314</v>
      </c>
      <c r="L22" s="9"/>
      <c r="M22" s="9"/>
      <c r="N22" s="9">
        <f>alpha!$I$1*B22/H22-'capital stock data'!$Q$8</f>
        <v>0.08793663357241688</v>
      </c>
      <c r="O22">
        <f t="shared" si="5"/>
        <v>0.9730970480366191</v>
      </c>
      <c r="R22">
        <f t="shared" si="2"/>
        <v>0.2740045317265878</v>
      </c>
      <c r="S22">
        <f t="shared" si="6"/>
        <v>0.9440576207923415</v>
      </c>
      <c r="T22">
        <f t="shared" si="3"/>
        <v>0.32924198657148296</v>
      </c>
      <c r="AC22" s="13"/>
      <c r="AE22" s="1"/>
      <c r="AF22" s="1"/>
      <c r="AH22" s="1"/>
    </row>
    <row r="23" spans="1:34" ht="12.75">
      <c r="A23">
        <f t="shared" si="4"/>
        <v>1985</v>
      </c>
      <c r="B23" s="7">
        <f>'raw data'!C26</f>
        <v>6843.4</v>
      </c>
      <c r="C23" s="19">
        <f>'capital stock data'!J24</f>
        <v>1416.871815056313</v>
      </c>
      <c r="D23" s="7">
        <f t="shared" si="1"/>
        <v>5426.528184943687</v>
      </c>
      <c r="E23" s="7">
        <f>'hours data'!H22</f>
        <v>191.655126</v>
      </c>
      <c r="F23" s="7">
        <f>'raw data'!X26*52*100/1000000</f>
        <v>804.7416</v>
      </c>
      <c r="G23" s="7">
        <f t="shared" si="0"/>
        <v>613.086474</v>
      </c>
      <c r="H23" s="21">
        <f>'capital stock data'!N24</f>
        <v>16346.724535480938</v>
      </c>
      <c r="I23" s="21"/>
      <c r="J23" s="9">
        <f>(1-alpha!$I$1)*B23/E23</f>
        <v>23.950652846596512</v>
      </c>
      <c r="K23" s="2">
        <f t="shared" si="7"/>
        <v>0.26983758725840207</v>
      </c>
      <c r="L23" s="9"/>
      <c r="M23" s="9"/>
      <c r="N23" s="9">
        <f>alpha!$I$1*B23/H23-'capital stock data'!$Q$8</f>
        <v>0.08857490188211603</v>
      </c>
      <c r="O23">
        <f t="shared" si="5"/>
        <v>0.9553044559390266</v>
      </c>
      <c r="R23">
        <f t="shared" si="2"/>
        <v>0.2740045317265878</v>
      </c>
      <c r="S23">
        <f t="shared" si="6"/>
        <v>0.9440576207923415</v>
      </c>
      <c r="T23">
        <f t="shared" si="3"/>
        <v>0.32924198657148296</v>
      </c>
      <c r="AC23" s="13"/>
      <c r="AE23" s="1"/>
      <c r="AF23" s="1"/>
      <c r="AH23" s="1"/>
    </row>
    <row r="24" spans="1:34" ht="12.75">
      <c r="A24">
        <f t="shared" si="4"/>
        <v>1986</v>
      </c>
      <c r="B24" s="7">
        <f>'raw data'!C27</f>
        <v>7080.5</v>
      </c>
      <c r="C24" s="19">
        <f>'capital stock data'!J25</f>
        <v>1449.5649312795676</v>
      </c>
      <c r="D24" s="7">
        <f t="shared" si="1"/>
        <v>5630.935068720432</v>
      </c>
      <c r="E24" s="7">
        <f>'hours data'!H23</f>
        <v>194.45582</v>
      </c>
      <c r="F24" s="7">
        <f>'raw data'!X27*52*100/1000000</f>
        <v>812.6404</v>
      </c>
      <c r="G24" s="7">
        <f t="shared" si="0"/>
        <v>618.18458</v>
      </c>
      <c r="H24" s="21">
        <f>'capital stock data'!N25</f>
        <v>16958.371261458167</v>
      </c>
      <c r="I24" s="21"/>
      <c r="J24" s="9">
        <f>(1-alpha!$I$1)*B24/E24</f>
        <v>24.423553453327422</v>
      </c>
      <c r="K24" s="2">
        <f t="shared" si="7"/>
        <v>0.27164267243260276</v>
      </c>
      <c r="L24" s="9"/>
      <c r="M24" s="9"/>
      <c r="N24" s="9">
        <f>alpha!$I$1*B24/H24-'capital stock data'!$Q$8</f>
        <v>0.08820679774646736</v>
      </c>
      <c r="O24">
        <f t="shared" si="5"/>
        <v>0.9535577976226693</v>
      </c>
      <c r="R24">
        <f t="shared" si="2"/>
        <v>0.2740045317265878</v>
      </c>
      <c r="S24">
        <f t="shared" si="6"/>
        <v>0.9440576207923415</v>
      </c>
      <c r="T24">
        <f t="shared" si="3"/>
        <v>0.32924198657148296</v>
      </c>
      <c r="AC24" s="13"/>
      <c r="AE24" s="1"/>
      <c r="AF24" s="1"/>
      <c r="AH24" s="1"/>
    </row>
    <row r="25" spans="1:34" ht="12.75">
      <c r="A25">
        <f t="shared" si="4"/>
        <v>1987</v>
      </c>
      <c r="B25" s="7">
        <f>'raw data'!C28</f>
        <v>7307</v>
      </c>
      <c r="C25" s="19">
        <f>'capital stock data'!J26</f>
        <v>1453.4086436956336</v>
      </c>
      <c r="D25" s="7">
        <f t="shared" si="1"/>
        <v>5853.591356304367</v>
      </c>
      <c r="E25" s="7">
        <f>'hours data'!H24</f>
        <v>197.7568268</v>
      </c>
      <c r="F25" s="7">
        <f>'raw data'!X28*52*100/1000000</f>
        <v>820.5184</v>
      </c>
      <c r="G25" s="7">
        <f t="shared" si="0"/>
        <v>622.7615732</v>
      </c>
      <c r="H25" s="21">
        <f>'capital stock data'!N26</f>
        <v>17572.581930787295</v>
      </c>
      <c r="I25" s="21"/>
      <c r="J25" s="9">
        <f>(1-alpha!$I$1)*B25/E25</f>
        <v>24.784119382533365</v>
      </c>
      <c r="K25" s="2">
        <f t="shared" si="7"/>
        <v>0.27496897385772634</v>
      </c>
      <c r="L25" s="9"/>
      <c r="M25" s="9"/>
      <c r="N25" s="9">
        <f>alpha!$I$1*B25/H25-'capital stock data'!$Q$8</f>
        <v>0.08764571248304054</v>
      </c>
      <c r="O25">
        <f t="shared" si="5"/>
        <v>0.9557722765783242</v>
      </c>
      <c r="R25">
        <f t="shared" si="2"/>
        <v>0.2740045317265878</v>
      </c>
      <c r="S25">
        <f t="shared" si="6"/>
        <v>0.9440576207923415</v>
      </c>
      <c r="T25">
        <f t="shared" si="3"/>
        <v>0.32924198657148296</v>
      </c>
      <c r="AC25" s="13"/>
      <c r="AE25" s="1"/>
      <c r="AF25" s="1"/>
      <c r="AH25" s="1"/>
    </row>
    <row r="26" spans="1:34" ht="12.75">
      <c r="A26">
        <f t="shared" si="4"/>
        <v>1988</v>
      </c>
      <c r="B26" s="7">
        <f>'raw data'!C29</f>
        <v>7607.4</v>
      </c>
      <c r="C26" s="19">
        <f>'capital stock data'!J27</f>
        <v>1475.4215512508824</v>
      </c>
      <c r="D26" s="7">
        <f t="shared" si="1"/>
        <v>6131.978448749117</v>
      </c>
      <c r="E26" s="7">
        <f>'hours data'!H25</f>
        <v>202.886736</v>
      </c>
      <c r="F26" s="7">
        <f>'raw data'!X29*52*100/1000000</f>
        <v>827.372</v>
      </c>
      <c r="G26" s="7">
        <f t="shared" si="0"/>
        <v>624.4852639999999</v>
      </c>
      <c r="H26" s="21">
        <f>'capital stock data'!N27</f>
        <v>18160.38084209556</v>
      </c>
      <c r="I26" s="21"/>
      <c r="J26" s="9">
        <f>(1-alpha!$I$1)*B26/E26</f>
        <v>25.15060674718578</v>
      </c>
      <c r="K26" s="2">
        <f t="shared" si="7"/>
        <v>0.28079187803925254</v>
      </c>
      <c r="L26" s="9"/>
      <c r="M26" s="9"/>
      <c r="N26" s="9">
        <f>alpha!$I$1*B26/H26-'capital stock data'!$Q$8</f>
        <v>0.08866065747696733</v>
      </c>
      <c r="O26">
        <f t="shared" si="5"/>
        <v>0.9622450610060911</v>
      </c>
      <c r="R26">
        <f t="shared" si="2"/>
        <v>0.2740045317265878</v>
      </c>
      <c r="S26">
        <f t="shared" si="6"/>
        <v>0.9440576207923415</v>
      </c>
      <c r="T26">
        <f t="shared" si="3"/>
        <v>0.32924198657148296</v>
      </c>
      <c r="AC26" s="13"/>
      <c r="AE26" s="1"/>
      <c r="AF26" s="1"/>
      <c r="AH26" s="1"/>
    </row>
    <row r="27" spans="1:34" ht="12.75">
      <c r="A27">
        <f t="shared" si="4"/>
        <v>1989</v>
      </c>
      <c r="B27" s="7">
        <f>'raw data'!C30</f>
        <v>7879.2</v>
      </c>
      <c r="C27" s="19">
        <f>'capital stock data'!J28</f>
        <v>1501.9361193703141</v>
      </c>
      <c r="D27" s="7">
        <f t="shared" si="1"/>
        <v>6377.263880629685</v>
      </c>
      <c r="E27" s="7">
        <f>'hours data'!H26</f>
        <v>206.8504256</v>
      </c>
      <c r="F27" s="7">
        <f>'raw data'!X30*52*100/1000000</f>
        <v>832.936</v>
      </c>
      <c r="G27" s="7">
        <f t="shared" si="0"/>
        <v>626.0855744</v>
      </c>
      <c r="H27" s="21">
        <f>'capital stock data'!N28</f>
        <v>18741.238210194857</v>
      </c>
      <c r="I27" s="21"/>
      <c r="J27" s="9">
        <f>(1-alpha!$I$1)*B27/E27</f>
        <v>25.550039474542768</v>
      </c>
      <c r="K27" s="2">
        <f t="shared" si="7"/>
        <v>0.28503298503030555</v>
      </c>
      <c r="L27" s="9"/>
      <c r="M27" s="9"/>
      <c r="N27" s="9">
        <f>alpha!$I$1*B27/H27-'capital stock data'!$Q$8</f>
        <v>0.08916095842612168</v>
      </c>
      <c r="O27">
        <f t="shared" si="5"/>
        <v>0.9548644012303906</v>
      </c>
      <c r="R27">
        <f t="shared" si="2"/>
        <v>0.2740045317265878</v>
      </c>
      <c r="S27">
        <f t="shared" si="6"/>
        <v>0.9440576207923415</v>
      </c>
      <c r="T27">
        <f t="shared" si="3"/>
        <v>0.32924198657148296</v>
      </c>
      <c r="AC27" s="13"/>
      <c r="AE27" s="1"/>
      <c r="AF27" s="1"/>
      <c r="AH27" s="1"/>
    </row>
    <row r="28" spans="1:34" ht="12.75">
      <c r="A28">
        <f t="shared" si="4"/>
        <v>1990</v>
      </c>
      <c r="B28" s="7">
        <f>'raw data'!C31</f>
        <v>8027.1</v>
      </c>
      <c r="C28" s="19">
        <f>'capital stock data'!J29</f>
        <v>1469.8013809154381</v>
      </c>
      <c r="D28" s="7">
        <f t="shared" si="1"/>
        <v>6557.298619084562</v>
      </c>
      <c r="E28" s="7">
        <f>'hours data'!H27</f>
        <v>210.511548</v>
      </c>
      <c r="F28" s="7">
        <f>'raw data'!X31*52*100/1000000</f>
        <v>839.2592</v>
      </c>
      <c r="G28" s="7">
        <f t="shared" si="0"/>
        <v>628.747652</v>
      </c>
      <c r="H28" s="21">
        <f>'capital stock data'!N29</f>
        <v>19319.99762988437</v>
      </c>
      <c r="I28" s="21"/>
      <c r="J28" s="9">
        <f>(1-alpha!$I$1)*B28/E28</f>
        <v>25.5769419813114</v>
      </c>
      <c r="K28" s="2">
        <f t="shared" si="7"/>
        <v>0.2896494406127189</v>
      </c>
      <c r="L28" s="9"/>
      <c r="M28" s="9"/>
      <c r="N28" s="9">
        <f>alpha!$I$1*B28/H28-'capital stock data'!$Q$8</f>
        <v>0.08753481805048668</v>
      </c>
      <c r="O28">
        <f t="shared" si="5"/>
        <v>0.945469240128928</v>
      </c>
      <c r="R28">
        <f t="shared" si="2"/>
        <v>0.2740045317265878</v>
      </c>
      <c r="S28">
        <f t="shared" si="6"/>
        <v>0.9440576207923415</v>
      </c>
      <c r="T28">
        <f t="shared" si="3"/>
        <v>0.32924198657148296</v>
      </c>
      <c r="AC28" s="13"/>
      <c r="AE28" s="1"/>
      <c r="AF28" s="1"/>
      <c r="AH28" s="1"/>
    </row>
    <row r="29" spans="1:34" ht="12.75">
      <c r="A29">
        <f t="shared" si="4"/>
        <v>1991</v>
      </c>
      <c r="B29" s="7">
        <f>'raw data'!C32</f>
        <v>8008.3</v>
      </c>
      <c r="C29" s="19">
        <f>'capital stock data'!J30</f>
        <v>1368.1508502862102</v>
      </c>
      <c r="D29" s="7">
        <f t="shared" si="1"/>
        <v>6640.14914971379</v>
      </c>
      <c r="E29" s="7">
        <f>'hours data'!H28</f>
        <v>211.8791948</v>
      </c>
      <c r="F29" s="7">
        <f>'raw data'!X32*52*100/1000000</f>
        <v>848.2448</v>
      </c>
      <c r="G29" s="7">
        <f t="shared" si="0"/>
        <v>636.3656052000001</v>
      </c>
      <c r="H29" s="21">
        <f>'capital stock data'!N30</f>
        <v>19838.113137659617</v>
      </c>
      <c r="I29" s="21"/>
      <c r="J29" s="9">
        <f>(1-alpha!$I$1)*B29/E29</f>
        <v>25.352330624108983</v>
      </c>
      <c r="K29" s="2">
        <f t="shared" si="7"/>
        <v>0.2915734973398756</v>
      </c>
      <c r="L29" s="9"/>
      <c r="M29" s="9"/>
      <c r="N29" s="9">
        <f>alpha!$I$1*B29/H29-'capital stock data'!$Q$8</f>
        <v>0.08365013386229544</v>
      </c>
      <c r="O29">
        <f t="shared" si="5"/>
        <v>0.9344666007949549</v>
      </c>
      <c r="R29">
        <f t="shared" si="2"/>
        <v>0.2740045317265878</v>
      </c>
      <c r="S29">
        <f t="shared" si="6"/>
        <v>0.9440576207923415</v>
      </c>
      <c r="T29">
        <f t="shared" si="3"/>
        <v>0.32924198657148296</v>
      </c>
      <c r="AC29" s="13"/>
      <c r="AE29" s="1"/>
      <c r="AF29" s="1"/>
      <c r="AH29" s="1"/>
    </row>
    <row r="30" spans="1:34" ht="12.75">
      <c r="A30">
        <f t="shared" si="4"/>
        <v>1992</v>
      </c>
      <c r="B30" s="7">
        <f>'raw data'!C33</f>
        <v>8280</v>
      </c>
      <c r="C30" s="19">
        <f>'capital stock data'!J31</f>
        <v>1398.8647651482902</v>
      </c>
      <c r="D30" s="7">
        <f t="shared" si="1"/>
        <v>6881.13523485171</v>
      </c>
      <c r="E30" s="7">
        <f>'hours data'!H29</f>
        <v>208.7375576</v>
      </c>
      <c r="F30" s="7">
        <f>'raw data'!X33*52*100/1000000</f>
        <v>857.2148</v>
      </c>
      <c r="G30" s="7">
        <f t="shared" si="0"/>
        <v>648.4772424</v>
      </c>
      <c r="H30" s="21">
        <f>'capital stock data'!N31</f>
        <v>20229.05620642601</v>
      </c>
      <c r="I30" s="21"/>
      <c r="J30" s="9">
        <f>(1-alpha!$I$1)*B30/E30</f>
        <v>26.60698158512956</v>
      </c>
      <c r="K30" s="2">
        <f t="shared" si="7"/>
        <v>0.2851083651338338</v>
      </c>
      <c r="L30" s="9"/>
      <c r="M30" s="9"/>
      <c r="N30" s="9">
        <f>alpha!$I$1*B30/H30-'capital stock data'!$Q$8</f>
        <v>0.08550366078988464</v>
      </c>
      <c r="O30">
        <f t="shared" si="5"/>
        <v>0.954664924067575</v>
      </c>
      <c r="R30">
        <f t="shared" si="2"/>
        <v>0.2740045317265878</v>
      </c>
      <c r="S30">
        <f t="shared" si="6"/>
        <v>0.9440576207923415</v>
      </c>
      <c r="T30">
        <f t="shared" si="3"/>
        <v>0.32924198657148296</v>
      </c>
      <c r="AC30" s="13"/>
      <c r="AE30" s="1"/>
      <c r="AF30" s="1"/>
      <c r="AH30" s="1"/>
    </row>
    <row r="31" spans="1:34" ht="12.75">
      <c r="A31">
        <f t="shared" si="4"/>
        <v>1993</v>
      </c>
      <c r="B31" s="7">
        <f>'raw data'!C34</f>
        <v>8516.2</v>
      </c>
      <c r="C31" s="19">
        <f>'capital stock data'!J32</f>
        <v>1471.1820439751627</v>
      </c>
      <c r="D31" s="7">
        <f t="shared" si="1"/>
        <v>7045.017956024838</v>
      </c>
      <c r="E31" s="7">
        <f>'hours data'!H30</f>
        <v>210.7261728</v>
      </c>
      <c r="F31" s="7">
        <f>'raw data'!X34*52*100/1000000</f>
        <v>866.9388</v>
      </c>
      <c r="G31" s="7">
        <f t="shared" si="0"/>
        <v>656.2126272</v>
      </c>
      <c r="H31" s="21">
        <f>'capital stock data'!N32</f>
        <v>20631.455682736178</v>
      </c>
      <c r="I31" s="21"/>
      <c r="J31" s="9">
        <f>(1-alpha!$I$1)*B31/E31</f>
        <v>27.107735683983996</v>
      </c>
      <c r="K31" s="2">
        <f t="shared" si="7"/>
        <v>0.28369059226636006</v>
      </c>
      <c r="L31" s="9"/>
      <c r="M31" s="9"/>
      <c r="N31" s="9">
        <f>alpha!$I$1*B31/H31-'capital stock data'!$Q$8</f>
        <v>0.08664456376430751</v>
      </c>
      <c r="O31">
        <f t="shared" si="5"/>
        <v>0.94218134181377</v>
      </c>
      <c r="R31">
        <f t="shared" si="2"/>
        <v>0.2740045317265878</v>
      </c>
      <c r="S31">
        <f t="shared" si="6"/>
        <v>0.9440576207923415</v>
      </c>
      <c r="T31">
        <f t="shared" si="3"/>
        <v>0.32924198657148296</v>
      </c>
      <c r="AC31" s="13"/>
      <c r="AE31" s="1"/>
      <c r="AF31" s="1"/>
      <c r="AH31" s="1"/>
    </row>
    <row r="32" spans="1:34" ht="12.75">
      <c r="A32">
        <f t="shared" si="4"/>
        <v>1994</v>
      </c>
      <c r="B32" s="7">
        <f>'raw data'!C35</f>
        <v>8863.1</v>
      </c>
      <c r="C32" s="19">
        <f>'capital stock data'!J33</f>
        <v>1569.168497713544</v>
      </c>
      <c r="D32" s="7">
        <f t="shared" si="1"/>
        <v>7293.931502286457</v>
      </c>
      <c r="E32" s="7">
        <f>'hours data'!H31</f>
        <v>214.49395239999998</v>
      </c>
      <c r="F32" s="7">
        <f>'raw data'!X35*52*100/1000000</f>
        <v>876.9176</v>
      </c>
      <c r="G32" s="7">
        <f t="shared" si="0"/>
        <v>662.4236476</v>
      </c>
      <c r="H32" s="21">
        <f>'capital stock data'!N33</f>
        <v>21086.350598124598</v>
      </c>
      <c r="I32" s="21"/>
      <c r="J32" s="9">
        <f>(1-alpha!$I$1)*B32/E32</f>
        <v>27.716377465653387</v>
      </c>
      <c r="K32" s="2">
        <f t="shared" si="7"/>
        <v>0.2843204009816539</v>
      </c>
      <c r="L32" s="9"/>
      <c r="M32" s="9"/>
      <c r="N32" s="9">
        <f>alpha!$I$1*B32/H32-'capital stock data'!$Q$8</f>
        <v>0.08912921159752696</v>
      </c>
      <c r="O32">
        <f t="shared" si="5"/>
        <v>0.9506051651482743</v>
      </c>
      <c r="R32">
        <f t="shared" si="2"/>
        <v>0.2740045317265878</v>
      </c>
      <c r="S32">
        <f t="shared" si="6"/>
        <v>0.9440576207923415</v>
      </c>
      <c r="T32">
        <f t="shared" si="3"/>
        <v>0.32924198657148296</v>
      </c>
      <c r="AC32" s="13"/>
      <c r="AE32" s="1"/>
      <c r="AF32" s="1"/>
      <c r="AH32" s="1"/>
    </row>
    <row r="33" spans="1:34" ht="12.75">
      <c r="A33">
        <f t="shared" si="4"/>
        <v>1995</v>
      </c>
      <c r="B33" s="7">
        <f>'raw data'!C36</f>
        <v>9086</v>
      </c>
      <c r="C33" s="19">
        <f>'capital stock data'!J34</f>
        <v>1648.7805305676563</v>
      </c>
      <c r="D33" s="7">
        <f t="shared" si="1"/>
        <v>7437.219469432343</v>
      </c>
      <c r="E33" s="7">
        <f>'hours data'!H32</f>
        <v>220.76964</v>
      </c>
      <c r="F33" s="7">
        <f>'raw data'!X36*52*100/1000000</f>
        <v>887.3904</v>
      </c>
      <c r="G33" s="7">
        <f t="shared" si="0"/>
        <v>666.62076</v>
      </c>
      <c r="H33" s="21">
        <f>'capital stock data'!N34</f>
        <v>21616.82424893632</v>
      </c>
      <c r="I33" s="21"/>
      <c r="J33" s="9">
        <f>(1-alpha!$I$1)*B33/E33</f>
        <v>27.60573106887118</v>
      </c>
      <c r="K33" s="2">
        <f t="shared" si="7"/>
        <v>0.2878206205478996</v>
      </c>
      <c r="L33" s="9"/>
      <c r="M33" s="9"/>
      <c r="N33" s="9">
        <f>alpha!$I$1*B33/H33-'capital stock data'!$Q$8</f>
        <v>0.08912813285625931</v>
      </c>
      <c r="O33">
        <f t="shared" si="5"/>
        <v>0.9362028108990408</v>
      </c>
      <c r="R33">
        <f t="shared" si="2"/>
        <v>0.2740045317265878</v>
      </c>
      <c r="S33">
        <f t="shared" si="6"/>
        <v>0.9440576207923415</v>
      </c>
      <c r="T33">
        <f t="shared" si="3"/>
        <v>0.32924198657148296</v>
      </c>
      <c r="AC33" s="13"/>
      <c r="AE33" s="1"/>
      <c r="AF33" s="1"/>
      <c r="AH33" s="1"/>
    </row>
    <row r="34" spans="1:34" ht="12.75">
      <c r="A34">
        <f t="shared" si="4"/>
        <v>1996</v>
      </c>
      <c r="B34" s="7">
        <f>'raw data'!C37</f>
        <v>9425.8</v>
      </c>
      <c r="C34" s="19">
        <f>'capital stock data'!J35</f>
        <v>1747.9546954136633</v>
      </c>
      <c r="D34" s="7">
        <f t="shared" si="1"/>
        <v>7677.845304586336</v>
      </c>
      <c r="E34" s="7">
        <f>'hours data'!H33</f>
        <v>222.77164</v>
      </c>
      <c r="F34" s="7">
        <f>'raw data'!X37*52*100/1000000</f>
        <v>899.314</v>
      </c>
      <c r="G34" s="7">
        <f t="shared" si="0"/>
        <v>676.5423599999999</v>
      </c>
      <c r="H34" s="21">
        <f>'capital stock data'!N35</f>
        <v>22200.779273105083</v>
      </c>
      <c r="I34" s="21"/>
      <c r="J34" s="9">
        <f>(1-alpha!$I$1)*B34/E34</f>
        <v>28.380770922970786</v>
      </c>
      <c r="K34" s="2">
        <f t="shared" si="7"/>
        <v>0.2856485885382791</v>
      </c>
      <c r="L34" s="9"/>
      <c r="M34" s="9"/>
      <c r="N34" s="9">
        <f>alpha!$I$1*B34/H34-'capital stock data'!$Q$8</f>
        <v>0.09052738561990437</v>
      </c>
      <c r="O34">
        <f t="shared" si="5"/>
        <v>0.9466559826285773</v>
      </c>
      <c r="R34">
        <f t="shared" si="2"/>
        <v>0.2740045317265878</v>
      </c>
      <c r="S34">
        <f t="shared" si="6"/>
        <v>0.9440576207923415</v>
      </c>
      <c r="T34">
        <f t="shared" si="3"/>
        <v>0.32924198657148296</v>
      </c>
      <c r="AC34" s="13"/>
      <c r="AE34" s="1"/>
      <c r="AF34" s="1"/>
      <c r="AH34" s="1"/>
    </row>
    <row r="35" spans="1:34" ht="12.75">
      <c r="A35">
        <f t="shared" si="4"/>
        <v>1997</v>
      </c>
      <c r="B35" s="7">
        <f>'raw data'!C38</f>
        <v>9845.9</v>
      </c>
      <c r="C35" s="19">
        <f>'capital stock data'!J36</f>
        <v>1855.175339638039</v>
      </c>
      <c r="D35" s="7">
        <f t="shared" si="1"/>
        <v>7990.724660361961</v>
      </c>
      <c r="E35" s="7">
        <f>'hours data'!H34</f>
        <v>225.99638879999998</v>
      </c>
      <c r="F35" s="7">
        <f>'raw data'!X38*52*100/1000000</f>
        <v>912.314</v>
      </c>
      <c r="G35" s="7">
        <f t="shared" si="0"/>
        <v>686.3176112</v>
      </c>
      <c r="H35" s="21">
        <f>'capital stock data'!N36</f>
        <v>22855.143357812027</v>
      </c>
      <c r="I35" s="21"/>
      <c r="J35" s="9">
        <f>(1-alpha!$I$1)*B35/E35</f>
        <v>29.22266306768454</v>
      </c>
      <c r="K35" s="2">
        <f t="shared" si="7"/>
        <v>0.2849072999268054</v>
      </c>
      <c r="L35" s="9"/>
      <c r="M35" s="9"/>
      <c r="N35" s="9">
        <f>alpha!$I$1*B35/H35-'capital stock data'!$Q$8</f>
        <v>0.09257695914841635</v>
      </c>
      <c r="O35">
        <f t="shared" si="5"/>
        <v>0.9525653307883982</v>
      </c>
      <c r="R35">
        <f t="shared" si="2"/>
        <v>0.2740045317265878</v>
      </c>
      <c r="S35">
        <f t="shared" si="6"/>
        <v>0.9440576207923415</v>
      </c>
      <c r="T35">
        <f t="shared" si="3"/>
        <v>0.32924198657148296</v>
      </c>
      <c r="AC35" s="13"/>
      <c r="AE35" s="1"/>
      <c r="AF35" s="1"/>
      <c r="AH35" s="1"/>
    </row>
    <row r="36" spans="1:34" ht="12.75">
      <c r="A36">
        <f t="shared" si="4"/>
        <v>1998</v>
      </c>
      <c r="B36" s="7">
        <f>'raw data'!C39</f>
        <v>10274.7</v>
      </c>
      <c r="C36" s="19">
        <f>'capital stock data'!J37</f>
        <v>1998.0368453971685</v>
      </c>
      <c r="D36" s="7">
        <f t="shared" si="1"/>
        <v>8276.663154602833</v>
      </c>
      <c r="E36" s="7">
        <f>'hours data'!H35</f>
        <v>232.427052</v>
      </c>
      <c r="F36" s="7">
        <f>'raw data'!X39*52*100/1000000</f>
        <v>925.6936</v>
      </c>
      <c r="G36" s="7">
        <f t="shared" si="0"/>
        <v>693.266548</v>
      </c>
      <c r="H36" s="21">
        <f>'capital stock data'!N37</f>
        <v>23584.494694833265</v>
      </c>
      <c r="I36" s="21"/>
      <c r="J36" s="9">
        <f>(1-alpha!$I$1)*B36/E36</f>
        <v>29.651614565820783</v>
      </c>
      <c r="K36" s="2">
        <f t="shared" si="7"/>
        <v>0.2870538696031788</v>
      </c>
      <c r="L36" s="9"/>
      <c r="M36" s="9"/>
      <c r="N36" s="9">
        <f>alpha!$I$1*B36/H36-'capital stock data'!$Q$8</f>
        <v>0.09417676606549452</v>
      </c>
      <c r="O36">
        <f t="shared" si="5"/>
        <v>0.946632968516709</v>
      </c>
      <c r="R36">
        <f t="shared" si="2"/>
        <v>0.2740045317265878</v>
      </c>
      <c r="S36">
        <f t="shared" si="6"/>
        <v>0.9440576207923415</v>
      </c>
      <c r="T36">
        <f t="shared" si="3"/>
        <v>0.32924198657148296</v>
      </c>
      <c r="AC36" s="13"/>
      <c r="AE36" s="1"/>
      <c r="AF36" s="1"/>
      <c r="AH36" s="1"/>
    </row>
    <row r="37" spans="1:34" ht="12.75">
      <c r="A37">
        <f t="shared" si="4"/>
        <v>1999</v>
      </c>
      <c r="B37" s="7">
        <f>'raw data'!C40</f>
        <v>10770.7</v>
      </c>
      <c r="C37" s="19">
        <f>'capital stock data'!J38</f>
        <v>2151.146059763725</v>
      </c>
      <c r="D37" s="7">
        <f t="shared" si="1"/>
        <v>8619.553940236276</v>
      </c>
      <c r="E37" s="7">
        <f>'hours data'!H36</f>
        <v>235.844622</v>
      </c>
      <c r="F37" s="7">
        <f>'raw data'!X40*52*100/1000000</f>
        <v>939.1512</v>
      </c>
      <c r="G37" s="7">
        <f t="shared" si="0"/>
        <v>703.3065780000001</v>
      </c>
      <c r="H37" s="21">
        <f>'capital stock data'!N38</f>
        <v>24420.780340452624</v>
      </c>
      <c r="I37" s="21"/>
      <c r="J37" s="9">
        <f>(1-alpha!$I$1)*B37/E37</f>
        <v>30.632597317544636</v>
      </c>
      <c r="K37" s="2">
        <f t="shared" si="7"/>
        <v>0.28575954031873013</v>
      </c>
      <c r="L37" s="9"/>
      <c r="M37" s="9"/>
      <c r="N37" s="9">
        <f>alpha!$I$1*B37/H37-'capital stock data'!$Q$8</f>
        <v>0.09595192071564898</v>
      </c>
      <c r="O37">
        <f t="shared" si="5"/>
        <v>0.9502502862675349</v>
      </c>
      <c r="R37">
        <f t="shared" si="2"/>
        <v>0.2740045317265878</v>
      </c>
      <c r="S37">
        <f t="shared" si="6"/>
        <v>0.9440576207923415</v>
      </c>
      <c r="T37">
        <f t="shared" si="3"/>
        <v>0.32924198657148296</v>
      </c>
      <c r="AC37" s="13"/>
      <c r="AE37" s="1"/>
      <c r="AF37" s="1"/>
      <c r="AH37" s="1"/>
    </row>
    <row r="38" spans="1:34" ht="12.75">
      <c r="A38">
        <f t="shared" si="4"/>
        <v>2000</v>
      </c>
      <c r="B38" s="7">
        <f>'raw data'!C41</f>
        <v>11216.4</v>
      </c>
      <c r="C38" s="19">
        <f>'capital stock data'!J39</f>
        <v>2279.1219856303064</v>
      </c>
      <c r="D38" s="7">
        <f t="shared" si="1"/>
        <v>8937.278014369693</v>
      </c>
      <c r="E38" s="7">
        <f>'hours data'!H37</f>
        <v>238.0891968</v>
      </c>
      <c r="F38" s="7">
        <f>'raw data'!X41*52*100/1000000</f>
        <v>950.2896</v>
      </c>
      <c r="G38" s="7">
        <f t="shared" si="0"/>
        <v>712.2004032</v>
      </c>
      <c r="H38" s="21">
        <f>'capital stock data'!N39</f>
        <v>25368.980514492265</v>
      </c>
      <c r="I38" s="21"/>
      <c r="J38" s="9">
        <f>(1-alpha!$I$1)*B38/E38</f>
        <v>31.599460550658712</v>
      </c>
      <c r="K38" s="2">
        <f t="shared" si="7"/>
        <v>0.2842426298578163</v>
      </c>
      <c r="L38" s="9"/>
      <c r="M38" s="9"/>
      <c r="N38" s="9">
        <f>alpha!$I$1*B38/H38-'capital stock data'!$Q$8</f>
        <v>0.09630881442543285</v>
      </c>
      <c r="O38">
        <f t="shared" si="5"/>
        <v>0.9457744342767144</v>
      </c>
      <c r="R38">
        <f t="shared" si="2"/>
        <v>0.2740045317265878</v>
      </c>
      <c r="S38">
        <f t="shared" si="6"/>
        <v>0.9440576207923415</v>
      </c>
      <c r="T38">
        <f t="shared" si="3"/>
        <v>0.32924198657148296</v>
      </c>
      <c r="AC38" s="13"/>
      <c r="AE38" s="1"/>
      <c r="AF38" s="1"/>
      <c r="AH38" s="1"/>
    </row>
    <row r="39" spans="1:34" ht="12.75">
      <c r="A39">
        <f t="shared" si="4"/>
        <v>2001</v>
      </c>
      <c r="B39" s="7">
        <f>'raw data'!C42</f>
        <v>11337.5</v>
      </c>
      <c r="C39" s="19">
        <f>'capital stock data'!J40</f>
        <v>2228.878740448368</v>
      </c>
      <c r="D39" s="7">
        <f t="shared" si="1"/>
        <v>9108.621259551632</v>
      </c>
      <c r="E39" s="7">
        <f>'hours data'!H38</f>
        <v>244.15878759999998</v>
      </c>
      <c r="F39" s="7">
        <f>'raw data'!X42*52*100/1000000</f>
        <v>962.7488</v>
      </c>
      <c r="G39" s="7">
        <f t="shared" si="0"/>
        <v>718.5900124</v>
      </c>
      <c r="H39" s="21">
        <f>'capital stock data'!N40</f>
        <v>26398.449118474848</v>
      </c>
      <c r="I39" s="21"/>
      <c r="J39" s="9">
        <f>(1-alpha!$I$1)*B39/E39</f>
        <v>31.14661180946089</v>
      </c>
      <c r="K39" s="2">
        <f t="shared" si="7"/>
        <v>0.28925196838929446</v>
      </c>
      <c r="L39" s="9"/>
      <c r="M39" s="9"/>
      <c r="N39" s="9">
        <f>alpha!$I$1*B39/H39-'capital stock data'!$Q$8</f>
        <v>0.09214241805647663</v>
      </c>
      <c r="O39">
        <f t="shared" si="5"/>
        <v>0.9331857562873295</v>
      </c>
      <c r="R39">
        <f t="shared" si="2"/>
        <v>0.2740045317265878</v>
      </c>
      <c r="S39">
        <f t="shared" si="6"/>
        <v>0.9440576207923415</v>
      </c>
      <c r="T39">
        <f t="shared" si="3"/>
        <v>0.32924198657148296</v>
      </c>
      <c r="AC39" s="13"/>
      <c r="AE39" s="1"/>
      <c r="AF39" s="1"/>
      <c r="AH39" s="1"/>
    </row>
    <row r="40" spans="1:34" ht="12.75">
      <c r="A40">
        <f t="shared" si="4"/>
        <v>2002</v>
      </c>
      <c r="B40" s="7">
        <f>'raw data'!C43</f>
        <v>11543.1</v>
      </c>
      <c r="C40" s="19">
        <f>'capital stock data'!J41</f>
        <v>2145.7499534874987</v>
      </c>
      <c r="D40" s="7">
        <f t="shared" si="1"/>
        <v>9397.350046512502</v>
      </c>
      <c r="E40" s="7">
        <f>'hours data'!H39</f>
        <v>242.097544</v>
      </c>
      <c r="F40" s="7">
        <f>'raw data'!X43*52*100/1000000</f>
        <v>974.6984</v>
      </c>
      <c r="G40" s="7">
        <f t="shared" si="0"/>
        <v>732.600856</v>
      </c>
      <c r="H40" s="21">
        <f>'capital stock data'!N41</f>
        <v>27326.963770886163</v>
      </c>
      <c r="I40" s="21"/>
      <c r="J40" s="9">
        <f>(1-alpha!$I$1)*B40/E40</f>
        <v>31.981434825322786</v>
      </c>
      <c r="K40" s="2">
        <f t="shared" si="7"/>
        <v>0.286269130660133</v>
      </c>
      <c r="L40" s="9"/>
      <c r="M40" s="9"/>
      <c r="N40" s="9">
        <f>alpha!$I$1*B40/H40-'capital stock data'!$Q$8</f>
        <v>0.0898150011494196</v>
      </c>
      <c r="O40">
        <f t="shared" si="5"/>
        <v>0.9466729731638506</v>
      </c>
      <c r="R40">
        <f t="shared" si="2"/>
        <v>0.2740045317265878</v>
      </c>
      <c r="S40">
        <f t="shared" si="6"/>
        <v>0.9440576207923415</v>
      </c>
      <c r="T40">
        <f t="shared" si="3"/>
        <v>0.32924198657148296</v>
      </c>
      <c r="AC40" s="13"/>
      <c r="AE40" s="1"/>
      <c r="AF40" s="1"/>
      <c r="AH40" s="1"/>
    </row>
    <row r="41" spans="1:34" ht="12.75">
      <c r="A41">
        <f t="shared" si="4"/>
        <v>2003</v>
      </c>
      <c r="B41" s="7">
        <f>'raw data'!C44</f>
        <v>11836.4</v>
      </c>
      <c r="C41" s="19">
        <f>'capital stock data'!J42</f>
        <v>2197.906302166538</v>
      </c>
      <c r="D41" s="7">
        <f t="shared" si="1"/>
        <v>9638.493697833463</v>
      </c>
      <c r="E41" s="7">
        <f>'hours data'!H40</f>
        <v>240.595758</v>
      </c>
      <c r="F41" s="7">
        <f>'raw data'!X44*52*100/1000000</f>
        <v>985.1088</v>
      </c>
      <c r="G41" s="7">
        <f t="shared" si="0"/>
        <v>744.513042</v>
      </c>
      <c r="H41" s="21">
        <f>'capital stock data'!N42</f>
        <v>28126.611831672664</v>
      </c>
      <c r="I41" s="21"/>
      <c r="J41" s="9">
        <f>(1-alpha!$I$1)*B41/E41</f>
        <v>32.99875366109031</v>
      </c>
      <c r="K41" s="2">
        <f t="shared" si="7"/>
        <v>0.2817737791798985</v>
      </c>
      <c r="L41" s="9"/>
      <c r="M41" s="9"/>
      <c r="N41" s="9">
        <f>alpha!$I$1*B41/H41-'capital stock data'!$Q$8</f>
        <v>0.08929436723592926</v>
      </c>
      <c r="O41">
        <f t="shared" si="5"/>
        <v>0.9415827758010257</v>
      </c>
      <c r="R41">
        <f aca="true" t="shared" si="8" ref="R41:R50">R40</f>
        <v>0.2740045317265878</v>
      </c>
      <c r="S41">
        <f aca="true" t="shared" si="9" ref="S41:S50">S40</f>
        <v>0.9440576207923415</v>
      </c>
      <c r="T41">
        <f aca="true" t="shared" si="10" ref="T41:T50">T40</f>
        <v>0.32924198657148296</v>
      </c>
      <c r="AC41" s="13"/>
      <c r="AE41" s="1"/>
      <c r="AF41" s="1"/>
      <c r="AH41" s="1"/>
    </row>
    <row r="42" spans="1:34" ht="12.75">
      <c r="A42">
        <f t="shared" si="4"/>
        <v>2004</v>
      </c>
      <c r="B42" s="7">
        <f>'raw data'!C45</f>
        <v>12246.9</v>
      </c>
      <c r="C42" s="19">
        <f>'capital stock data'!J43</f>
        <v>2351.4734048745922</v>
      </c>
      <c r="D42" s="7">
        <f t="shared" si="1"/>
        <v>9895.426595125407</v>
      </c>
      <c r="E42" s="7">
        <f>'hours data'!H41</f>
        <v>241.36856640000002</v>
      </c>
      <c r="F42" s="7">
        <f>'raw data'!X45*52*100/1000000</f>
        <v>996.7672</v>
      </c>
      <c r="G42" s="7">
        <f t="shared" si="0"/>
        <v>755.3986336</v>
      </c>
      <c r="H42" s="21">
        <f>'capital stock data'!N43</f>
        <v>28939.026289984315</v>
      </c>
      <c r="I42" s="21"/>
      <c r="J42" s="9">
        <f>(1-alpha!$I$1)*B42/E42</f>
        <v>34.03386960108201</v>
      </c>
      <c r="K42" s="2">
        <f t="shared" si="7"/>
        <v>0.27792578122783484</v>
      </c>
      <c r="L42" s="9"/>
      <c r="M42" s="9"/>
      <c r="N42" s="9">
        <f>alpha!$I$1*B42/H42-'capital stock data'!$Q$8</f>
        <v>0.0900750081513903</v>
      </c>
      <c r="O42">
        <f t="shared" si="5"/>
        <v>0.9418223037790031</v>
      </c>
      <c r="R42">
        <f t="shared" si="8"/>
        <v>0.2740045317265878</v>
      </c>
      <c r="S42">
        <f t="shared" si="9"/>
        <v>0.9440576207923415</v>
      </c>
      <c r="T42">
        <f t="shared" si="10"/>
        <v>0.32924198657148296</v>
      </c>
      <c r="AC42" s="13"/>
      <c r="AE42" s="1"/>
      <c r="AF42" s="1"/>
      <c r="AH42" s="1"/>
    </row>
    <row r="43" spans="1:34" ht="12.75">
      <c r="A43">
        <f t="shared" si="4"/>
        <v>2005</v>
      </c>
      <c r="B43" s="7">
        <f>'raw data'!C46</f>
        <v>12623</v>
      </c>
      <c r="C43" s="19">
        <f>'capital stock data'!J44</f>
        <v>2514.5</v>
      </c>
      <c r="D43" s="7">
        <f t="shared" si="1"/>
        <v>10108.5</v>
      </c>
      <c r="E43" s="7">
        <f>'hours data'!H42</f>
        <v>244.0252048</v>
      </c>
      <c r="F43" s="7">
        <f>'raw data'!X46*52*100/1000000</f>
        <v>1008.228</v>
      </c>
      <c r="G43" s="7">
        <f t="shared" si="0"/>
        <v>764.2027952</v>
      </c>
      <c r="H43" s="21">
        <f>'capital stock data'!N44</f>
        <v>29864.989038480246</v>
      </c>
      <c r="I43" s="21"/>
      <c r="J43" s="9">
        <f>(1-alpha!$I$1)*B43/E43</f>
        <v>34.697147003513834</v>
      </c>
      <c r="K43" s="2">
        <f t="shared" si="7"/>
        <v>0.2760063549244228</v>
      </c>
      <c r="L43" s="9"/>
      <c r="M43" s="9"/>
      <c r="N43" s="9">
        <f>alpha!$I$1*B43/H43-'capital stock data'!$Q$8</f>
        <v>0.089901216320671</v>
      </c>
      <c r="O43">
        <f t="shared" si="5"/>
        <v>0.9372707342773939</v>
      </c>
      <c r="R43">
        <f t="shared" si="8"/>
        <v>0.2740045317265878</v>
      </c>
      <c r="S43">
        <f t="shared" si="9"/>
        <v>0.9440576207923415</v>
      </c>
      <c r="T43">
        <f t="shared" si="10"/>
        <v>0.32924198657148296</v>
      </c>
      <c r="AC43" s="13"/>
      <c r="AE43" s="1"/>
      <c r="AF43" s="1"/>
      <c r="AH43" s="1"/>
    </row>
    <row r="44" spans="1:34" ht="12.75">
      <c r="A44">
        <f t="shared" si="4"/>
        <v>2006</v>
      </c>
      <c r="B44" s="7">
        <f>'raw data'!C47</f>
        <v>12958.5</v>
      </c>
      <c r="C44" s="19">
        <f>'capital stock data'!J45</f>
        <v>2608.0322900158476</v>
      </c>
      <c r="D44" s="7">
        <f t="shared" si="1"/>
        <v>10350.467709984152</v>
      </c>
      <c r="E44" s="7">
        <f>'hours data'!H43</f>
        <v>249.104648</v>
      </c>
      <c r="F44" s="7">
        <f>'raw data'!X47*52*100/1000000</f>
        <v>1020.7184</v>
      </c>
      <c r="G44" s="7">
        <f t="shared" si="0"/>
        <v>771.613752</v>
      </c>
      <c r="H44" s="21">
        <f>'capital stock data'!N45</f>
        <v>30908.366281951297</v>
      </c>
      <c r="I44" s="21"/>
      <c r="J44" s="9">
        <f>(1-alpha!$I$1)*B44/E44</f>
        <v>34.89303707016112</v>
      </c>
      <c r="K44" s="2">
        <f t="shared" si="7"/>
        <v>0.27768290180903976</v>
      </c>
      <c r="L44" s="9"/>
      <c r="M44" s="9"/>
      <c r="N44" s="9">
        <f>alpha!$I$1*B44/H44-'capital stock data'!$Q$8</f>
        <v>0.08877737722679671</v>
      </c>
      <c r="O44">
        <f t="shared" si="5"/>
        <v>0.9404466655717694</v>
      </c>
      <c r="R44">
        <f t="shared" si="8"/>
        <v>0.2740045317265878</v>
      </c>
      <c r="S44">
        <f t="shared" si="9"/>
        <v>0.9440576207923415</v>
      </c>
      <c r="T44">
        <f t="shared" si="10"/>
        <v>0.32924198657148296</v>
      </c>
      <c r="AC44" s="13"/>
      <c r="AE44" s="1"/>
      <c r="AF44" s="1"/>
      <c r="AH44" s="1"/>
    </row>
    <row r="45" spans="1:34" ht="12.75">
      <c r="A45">
        <f t="shared" si="4"/>
        <v>2007</v>
      </c>
      <c r="B45" s="7">
        <f>'raw data'!C48</f>
        <v>13206.4</v>
      </c>
      <c r="C45" s="19">
        <f>'capital stock data'!J46</f>
        <v>2563.107435471569</v>
      </c>
      <c r="D45" s="7">
        <f t="shared" si="1"/>
        <v>10643.29256452843</v>
      </c>
      <c r="E45" s="7">
        <f>'hours data'!H44</f>
        <v>254.59591559999998</v>
      </c>
      <c r="F45" s="7">
        <f>'raw data'!X48*52*100/1000000</f>
        <v>1031.4668</v>
      </c>
      <c r="G45" s="7">
        <f t="shared" si="0"/>
        <v>776.8708843999999</v>
      </c>
      <c r="H45" s="21">
        <f>'capital stock data'!N46</f>
        <v>31993.879981857375</v>
      </c>
      <c r="I45" s="21"/>
      <c r="J45" s="9">
        <f>(1-alpha!$I$1)*B45/E45</f>
        <v>34.79356142719819</v>
      </c>
      <c r="K45" s="2">
        <f t="shared" si="7"/>
        <v>0.28251480616375724</v>
      </c>
      <c r="L45" s="9"/>
      <c r="M45" s="9"/>
      <c r="N45" s="9">
        <f>alpha!$I$1*B45/H45-'capital stock data'!$Q$8</f>
        <v>0.08664505039807183</v>
      </c>
      <c r="O45">
        <f t="shared" si="5"/>
        <v>0.9462988651625724</v>
      </c>
      <c r="R45">
        <f t="shared" si="8"/>
        <v>0.2740045317265878</v>
      </c>
      <c r="S45">
        <f t="shared" si="9"/>
        <v>0.9440576207923415</v>
      </c>
      <c r="T45">
        <f t="shared" si="10"/>
        <v>0.32924198657148296</v>
      </c>
      <c r="AC45" s="13"/>
      <c r="AE45" s="1"/>
      <c r="AF45" s="1"/>
      <c r="AH45" s="1"/>
    </row>
    <row r="46" spans="1:34" ht="12.75">
      <c r="A46">
        <f t="shared" si="4"/>
        <v>2008</v>
      </c>
      <c r="B46" s="7">
        <f>'raw data'!C49</f>
        <v>13161.9</v>
      </c>
      <c r="C46" s="19">
        <f>'capital stock data'!J47</f>
        <v>2418.3488933981735</v>
      </c>
      <c r="D46" s="7">
        <f t="shared" si="1"/>
        <v>10743.551106601826</v>
      </c>
      <c r="E46" s="7">
        <f>'hours data'!H45</f>
        <v>257.4516516</v>
      </c>
      <c r="F46" s="7">
        <f>'raw data'!X49*52*100/1000000</f>
        <v>1040.4732</v>
      </c>
      <c r="G46" s="7">
        <f t="shared" si="0"/>
        <v>783.0215483999999</v>
      </c>
      <c r="H46" s="21">
        <f>'capital stock data'!N47</f>
        <v>32980.997389329204</v>
      </c>
      <c r="I46" s="21"/>
      <c r="J46" s="9">
        <f>(1-alpha!$I$1)*B46/E46</f>
        <v>34.291680950881876</v>
      </c>
      <c r="K46" s="2">
        <f t="shared" si="7"/>
        <v>0.28577320477931867</v>
      </c>
      <c r="L46" s="9"/>
      <c r="M46" s="9"/>
      <c r="N46" s="9">
        <f>alpha!$I$1*B46/H46-'capital stock data'!$Q$8</f>
        <v>0.08213322110618021</v>
      </c>
      <c r="O46">
        <f t="shared" si="5"/>
        <v>0.9328055553818073</v>
      </c>
      <c r="R46">
        <f t="shared" si="8"/>
        <v>0.2740045317265878</v>
      </c>
      <c r="S46">
        <f t="shared" si="9"/>
        <v>0.9440576207923415</v>
      </c>
      <c r="T46">
        <f t="shared" si="10"/>
        <v>0.32924198657148296</v>
      </c>
      <c r="AC46" s="13"/>
      <c r="AE46" s="1"/>
      <c r="AF46" s="1"/>
      <c r="AH46" s="1"/>
    </row>
    <row r="47" spans="1:20" ht="12.75">
      <c r="A47">
        <f t="shared" si="4"/>
        <v>2009</v>
      </c>
      <c r="B47" s="7">
        <f>'raw data'!C50</f>
        <v>12757.9</v>
      </c>
      <c r="C47" s="19">
        <f>'capital stock data'!J48</f>
        <v>2018.0812640889674</v>
      </c>
      <c r="D47" s="7">
        <f t="shared" si="1"/>
        <v>10739.818735911032</v>
      </c>
      <c r="E47" s="7">
        <f>'hours data'!H46</f>
        <v>253.9764864</v>
      </c>
      <c r="F47" s="7">
        <f>'raw data'!X50*52*100/1000000</f>
        <v>1049.3652</v>
      </c>
      <c r="G47" s="7">
        <f t="shared" si="0"/>
        <v>795.3887136</v>
      </c>
      <c r="H47" s="21">
        <f>'capital stock data'!N48</f>
        <v>33774.7317305523</v>
      </c>
      <c r="I47" s="21"/>
      <c r="J47" s="9">
        <f>(1-alpha!$I$1)*B47/E47</f>
        <v>33.69392096417189</v>
      </c>
      <c r="K47" s="2">
        <f t="shared" si="7"/>
        <v>0.2860931801559654</v>
      </c>
      <c r="N47" s="9">
        <f>alpha!$I$1*B47/H47-'capital stock data'!$Q$8</f>
        <v>0.07510712925706106</v>
      </c>
      <c r="O47">
        <f t="shared" si="5"/>
        <v>0.9298167290636311</v>
      </c>
      <c r="R47">
        <f t="shared" si="8"/>
        <v>0.2740045317265878</v>
      </c>
      <c r="S47">
        <f t="shared" si="9"/>
        <v>0.9440576207923415</v>
      </c>
      <c r="T47">
        <f t="shared" si="10"/>
        <v>0.32924198657148296</v>
      </c>
    </row>
    <row r="48" spans="1:20" ht="12.75">
      <c r="A48">
        <f t="shared" si="4"/>
        <v>2010</v>
      </c>
      <c r="B48" s="7">
        <f>'raw data'!C51</f>
        <v>13063</v>
      </c>
      <c r="C48" s="19">
        <f>'capital stock data'!J49</f>
        <v>1968.1578257660926</v>
      </c>
      <c r="D48" s="7">
        <f t="shared" si="1"/>
        <v>11094.842174233907</v>
      </c>
      <c r="E48" s="7">
        <f>'hours data'!H47</f>
        <v>240.7562924</v>
      </c>
      <c r="F48" s="7">
        <f>'raw data'!X51*52*100/1000000</f>
        <v>1057.6228</v>
      </c>
      <c r="G48" s="7">
        <f t="shared" si="0"/>
        <v>816.8665076000001</v>
      </c>
      <c r="H48" s="21">
        <f>'capital stock data'!N49</f>
        <v>34129.099795870105</v>
      </c>
      <c r="I48" s="21"/>
      <c r="J48" s="9">
        <f>(1-alpha!$I$1)*B48/E48</f>
        <v>36.39411390693404</v>
      </c>
      <c r="K48" s="2">
        <f t="shared" si="7"/>
        <v>0.2717727071358191</v>
      </c>
      <c r="N48" s="9">
        <f>alpha!$I$1*B48/H48-'capital stock data'!$Q$8</f>
        <v>0.07675910095056068</v>
      </c>
      <c r="O48">
        <f t="shared" si="5"/>
        <v>0.9594130600484316</v>
      </c>
      <c r="R48">
        <f t="shared" si="8"/>
        <v>0.2740045317265878</v>
      </c>
      <c r="S48">
        <f t="shared" si="9"/>
        <v>0.9440576207923415</v>
      </c>
      <c r="T48">
        <f t="shared" si="10"/>
        <v>0.32924198657148296</v>
      </c>
    </row>
    <row r="49" spans="1:20" ht="12.75">
      <c r="A49">
        <f t="shared" si="4"/>
        <v>2011</v>
      </c>
      <c r="B49" s="7">
        <f>'raw data'!C52</f>
        <v>13299.1</v>
      </c>
      <c r="C49" s="19">
        <f>'capital stock data'!J50</f>
        <v>2027.5444218178925</v>
      </c>
      <c r="D49" s="7">
        <f t="shared" si="1"/>
        <v>11271.555578182108</v>
      </c>
      <c r="E49" s="7">
        <f>'hours data'!H48</f>
        <v>241.52635519999998</v>
      </c>
      <c r="F49" s="7">
        <f>'raw data'!X52*52*100/1000000</f>
        <v>1065.1628</v>
      </c>
      <c r="G49" s="7">
        <f t="shared" si="0"/>
        <v>823.6364448</v>
      </c>
      <c r="H49" s="21">
        <f>'capital stock data'!N50</f>
        <v>34416.08856763587</v>
      </c>
      <c r="I49" s="21"/>
      <c r="J49" s="9">
        <f>(1-alpha!$I$1)*B49/E49</f>
        <v>36.933766043877235</v>
      </c>
      <c r="K49" s="2">
        <f t="shared" si="7"/>
        <v>0.27035586868526224</v>
      </c>
      <c r="N49" s="9">
        <f>alpha!$I$1*B49/H49-'capital stock data'!$Q$8</f>
        <v>0.07796691460417907</v>
      </c>
      <c r="O49">
        <f t="shared" si="5"/>
        <v>0.9424477817883203</v>
      </c>
      <c r="R49">
        <f t="shared" si="8"/>
        <v>0.2740045317265878</v>
      </c>
      <c r="S49">
        <f t="shared" si="9"/>
        <v>0.9440576207923415</v>
      </c>
      <c r="T49">
        <f t="shared" si="10"/>
        <v>0.32924198657148296</v>
      </c>
    </row>
    <row r="50" spans="1:20" ht="12.75">
      <c r="A50">
        <f t="shared" si="4"/>
        <v>2012</v>
      </c>
      <c r="B50" s="7">
        <f>'raw data'!C53</f>
        <v>13591.1</v>
      </c>
      <c r="C50" s="19">
        <f>'capital stock data'!J51</f>
        <v>2143.7736090297485</v>
      </c>
      <c r="D50" s="7">
        <f t="shared" si="1"/>
        <v>11447.326390970251</v>
      </c>
      <c r="E50" s="7">
        <f>'hours data'!H49</f>
        <v>244.37911680000002</v>
      </c>
      <c r="F50" s="7">
        <f>'raw data'!X53*52*100/1000000</f>
        <v>1073.1004493029345</v>
      </c>
      <c r="G50" s="7">
        <f t="shared" si="0"/>
        <v>828.7213325029345</v>
      </c>
      <c r="H50" s="21">
        <f>'capital stock data'!N51</f>
        <v>34748.32712420368</v>
      </c>
      <c r="I50" s="21"/>
      <c r="J50" s="9">
        <f>(1-alpha!$I$1)*B50/E50</f>
        <v>37.304084553874276</v>
      </c>
      <c r="K50" s="2">
        <f t="shared" si="7"/>
        <v>0.27022618817675587</v>
      </c>
      <c r="N50" s="9">
        <f>alpha!$I$1*B50/H50-'capital stock data'!$Q$8</f>
        <v>0.0795171840423955</v>
      </c>
      <c r="O50">
        <f t="shared" si="5"/>
        <v>0.9407855733890447</v>
      </c>
      <c r="R50">
        <f t="shared" si="8"/>
        <v>0.2740045317265878</v>
      </c>
      <c r="S50">
        <f t="shared" si="9"/>
        <v>0.9440576207923415</v>
      </c>
      <c r="T50">
        <f t="shared" si="10"/>
        <v>0.32924198657148296</v>
      </c>
    </row>
    <row r="51" ht="12.75">
      <c r="E51" s="7"/>
    </row>
    <row r="52" ht="12.75">
      <c r="E52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4" sqref="A4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0.32924198657148296</v>
      </c>
    </row>
    <row r="2" spans="2:17" ht="12.75">
      <c r="B2" t="s">
        <v>47</v>
      </c>
      <c r="C2" t="s">
        <v>36</v>
      </c>
      <c r="D2" t="s">
        <v>6</v>
      </c>
      <c r="E2" t="s">
        <v>29</v>
      </c>
      <c r="G2" t="s">
        <v>49</v>
      </c>
      <c r="I2" t="s">
        <v>48</v>
      </c>
      <c r="J2" t="s">
        <v>49</v>
      </c>
      <c r="K2" t="s">
        <v>50</v>
      </c>
      <c r="L2" t="s">
        <v>51</v>
      </c>
      <c r="N2" t="s">
        <v>48</v>
      </c>
      <c r="O2" t="s">
        <v>49</v>
      </c>
      <c r="P2" t="s">
        <v>50</v>
      </c>
      <c r="Q2" t="s">
        <v>51</v>
      </c>
    </row>
    <row r="3" spans="1:17" ht="12.75">
      <c r="A3">
        <v>1964</v>
      </c>
      <c r="B3" s="1">
        <f>'raw data'!C5</f>
        <v>3389.4</v>
      </c>
      <c r="C3" s="1">
        <f>'capital stock data'!N3</f>
        <v>7296.5349132265565</v>
      </c>
      <c r="D3" s="1">
        <f>'hours data'!H2</f>
        <v>138.74861</v>
      </c>
      <c r="E3" s="22">
        <f>'raw data'!X5</f>
        <v>111301</v>
      </c>
      <c r="G3">
        <f>(B3/(C3^$C$1*D3^(1-$C$1)))^(1/(1-$C$1))</f>
        <v>16.76655938592694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aca="true" t="shared" si="0" ref="O3:O51">LOG(J3/100,2)</f>
        <v>0</v>
      </c>
      <c r="P3">
        <f aca="true" t="shared" si="1" ref="P3:P51">LOG(K3/100,2)</f>
        <v>0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data'!C6</f>
        <v>3607</v>
      </c>
      <c r="C4" s="1">
        <f>'capital stock data'!N4</f>
        <v>7610.295115757415</v>
      </c>
      <c r="D4" s="1">
        <f>'hours data'!H3</f>
        <v>142.318176</v>
      </c>
      <c r="E4" s="22">
        <f>'raw data'!X6</f>
        <v>113090</v>
      </c>
      <c r="G4">
        <f aca="true" t="shared" si="3" ref="G4:G49">(B4/(C4^$C$1*D4^(1-$C$1)))^(1/(1-$C$1))</f>
        <v>17.56810145498596</v>
      </c>
      <c r="I4">
        <f>B4/E4/$B$3*$E$3*100</f>
        <v>104.7365295567619</v>
      </c>
      <c r="J4">
        <f>G4/$G$3*100</f>
        <v>104.78059958879695</v>
      </c>
      <c r="K4">
        <f>(C4/B4/$C$3*$B$3)^($C$1/(1-$C$1))*100</f>
        <v>99.01721564982573</v>
      </c>
      <c r="L4">
        <f>D4/E4/$D$3*$E$3*100</f>
        <v>100.95006206825316</v>
      </c>
      <c r="N4">
        <f aca="true" t="shared" si="4" ref="N4:N51">LOG(I4/100,2)</f>
        <v>0.06676470701467764</v>
      </c>
      <c r="O4">
        <f t="shared" si="0"/>
        <v>0.06737162271522912</v>
      </c>
      <c r="P4">
        <f t="shared" si="1"/>
        <v>-0.014248713398501353</v>
      </c>
      <c r="Q4">
        <f t="shared" si="2"/>
        <v>0.013641797697949971</v>
      </c>
    </row>
    <row r="5" spans="1:17" ht="12.75">
      <c r="A5">
        <f aca="true" t="shared" si="5" ref="A5:A10">A4+1</f>
        <v>1966</v>
      </c>
      <c r="B5" s="1">
        <f>'raw data'!C7</f>
        <v>3842.1</v>
      </c>
      <c r="C5" s="1">
        <f>'capital stock data'!N5</f>
        <v>7960.731231474334</v>
      </c>
      <c r="D5" s="1">
        <f>'hours data'!H4</f>
        <v>145.93579</v>
      </c>
      <c r="E5" s="22">
        <f>'raw data'!X7</f>
        <v>114896</v>
      </c>
      <c r="G5">
        <f t="shared" si="3"/>
        <v>18.412358503755016</v>
      </c>
      <c r="I5">
        <f>B5/E5/$B$3*$E$3*100</f>
        <v>109.80952073732956</v>
      </c>
      <c r="J5">
        <f>G5/$G$3*100</f>
        <v>109.8159621180806</v>
      </c>
      <c r="K5">
        <f>(C5/B5/$C$3*$B$3)^($C$1/(1-$C$1))*100</f>
        <v>98.14025810585308</v>
      </c>
      <c r="L5">
        <f>D5/E5/$D$3*$E$3*100</f>
        <v>101.88900693319101</v>
      </c>
      <c r="N5">
        <f t="shared" si="4"/>
        <v>0.1350031447353083</v>
      </c>
      <c r="O5">
        <f t="shared" si="0"/>
        <v>0.13508777014350626</v>
      </c>
      <c r="P5">
        <f t="shared" si="1"/>
        <v>-0.027083029232754678</v>
      </c>
      <c r="Q5">
        <f t="shared" si="2"/>
        <v>0.02699840382455556</v>
      </c>
    </row>
    <row r="6" spans="1:17" ht="12.75">
      <c r="A6">
        <f t="shared" si="5"/>
        <v>1967</v>
      </c>
      <c r="B6" s="1">
        <f>'raw data'!C8</f>
        <v>3939.2</v>
      </c>
      <c r="C6" s="1">
        <f>'capital stock data'!N6</f>
        <v>8336.817597635836</v>
      </c>
      <c r="D6" s="1">
        <f>'hours data'!H5</f>
        <v>146.5723376</v>
      </c>
      <c r="E6" s="22">
        <f>'raw data'!X8</f>
        <v>116835</v>
      </c>
      <c r="G6">
        <f t="shared" si="3"/>
        <v>18.60110954199947</v>
      </c>
      <c r="I6">
        <f aca="true" t="shared" si="6" ref="I6:I49">B6/E6/$B$3*$E$3*100</f>
        <v>110.71623519390626</v>
      </c>
      <c r="J6">
        <f aca="true" t="shared" si="7" ref="J6:J49">G6/$G$3*100</f>
        <v>110.94172104034871</v>
      </c>
      <c r="K6">
        <f aca="true" t="shared" si="8" ref="K6:K49">(C6/B6/$C$3*$B$3)^($C$1/(1-$C$1))*100</f>
        <v>99.16694495669087</v>
      </c>
      <c r="L6">
        <f aca="true" t="shared" si="9" ref="L6:L49">D6/E6/$D$3*$E$3*100</f>
        <v>100.63509865046105</v>
      </c>
      <c r="N6">
        <f t="shared" si="4"/>
        <v>0.1468667913728028</v>
      </c>
      <c r="O6">
        <f t="shared" si="0"/>
        <v>0.1498020112962673</v>
      </c>
      <c r="P6">
        <f t="shared" si="1"/>
        <v>-0.012068783691420325</v>
      </c>
      <c r="Q6">
        <f t="shared" si="2"/>
        <v>0.009133563767955466</v>
      </c>
    </row>
    <row r="7" spans="1:17" ht="12.75">
      <c r="A7">
        <f t="shared" si="5"/>
        <v>1968</v>
      </c>
      <c r="B7" s="1">
        <f>'raw data'!C9</f>
        <v>4129.9</v>
      </c>
      <c r="C7" s="1">
        <f>'capital stock data'!N7</f>
        <v>8690.89956887171</v>
      </c>
      <c r="D7" s="1">
        <f>'hours data'!H6</f>
        <v>148.833568</v>
      </c>
      <c r="E7" s="22">
        <f>'raw data'!X9</f>
        <v>118805</v>
      </c>
      <c r="G7">
        <f t="shared" si="3"/>
        <v>19.258942666159825</v>
      </c>
      <c r="I7">
        <f t="shared" si="6"/>
        <v>114.15135170632642</v>
      </c>
      <c r="J7">
        <f t="shared" si="7"/>
        <v>114.86520414155379</v>
      </c>
      <c r="K7">
        <f t="shared" si="8"/>
        <v>98.89081811565595</v>
      </c>
      <c r="L7">
        <f t="shared" si="9"/>
        <v>100.49318247884807</v>
      </c>
      <c r="N7">
        <f t="shared" si="4"/>
        <v>0.1909479431234373</v>
      </c>
      <c r="O7">
        <f t="shared" si="0"/>
        <v>0.19994183179504085</v>
      </c>
      <c r="P7">
        <f t="shared" si="1"/>
        <v>-0.01609152005017258</v>
      </c>
      <c r="Q7">
        <f t="shared" si="2"/>
        <v>0.007097631378568991</v>
      </c>
    </row>
    <row r="8" spans="1:17" ht="12.75">
      <c r="A8">
        <f t="shared" si="5"/>
        <v>1969</v>
      </c>
      <c r="B8" s="1">
        <f>'raw data'!C10</f>
        <v>4258.2</v>
      </c>
      <c r="C8" s="1">
        <f>'capital stock data'!N8</f>
        <v>9059.903336300804</v>
      </c>
      <c r="D8" s="1">
        <f>'hours data'!H7</f>
        <v>151.9089</v>
      </c>
      <c r="E8" s="22">
        <f>'raw data'!X10</f>
        <v>120781</v>
      </c>
      <c r="G8">
        <f t="shared" si="3"/>
        <v>19.350586892042642</v>
      </c>
      <c r="I8">
        <f t="shared" si="6"/>
        <v>115.77203728922056</v>
      </c>
      <c r="J8">
        <f t="shared" si="7"/>
        <v>115.41179347913571</v>
      </c>
      <c r="K8">
        <f t="shared" si="8"/>
        <v>99.42565543146246</v>
      </c>
      <c r="L8">
        <f t="shared" si="9"/>
        <v>100.89160322327608</v>
      </c>
      <c r="N8">
        <f t="shared" si="4"/>
        <v>0.21128683764760883</v>
      </c>
      <c r="O8">
        <f t="shared" si="0"/>
        <v>0.20679065487175907</v>
      </c>
      <c r="P8">
        <f t="shared" si="1"/>
        <v>-0.008309927325281194</v>
      </c>
      <c r="Q8">
        <f t="shared" si="2"/>
        <v>0.012806110101130655</v>
      </c>
    </row>
    <row r="9" spans="1:17" ht="12.75">
      <c r="A9">
        <f t="shared" si="5"/>
        <v>1970</v>
      </c>
      <c r="B9" s="1">
        <f>'raw data'!C11</f>
        <v>4266.3</v>
      </c>
      <c r="C9" s="1">
        <f>'capital stock data'!N9</f>
        <v>9438.095294169316</v>
      </c>
      <c r="D9" s="1">
        <f>'hours data'!H8</f>
        <v>151.376472</v>
      </c>
      <c r="E9" s="22">
        <f>'raw data'!X11</f>
        <v>122963</v>
      </c>
      <c r="G9">
        <f t="shared" si="3"/>
        <v>19.086730278215356</v>
      </c>
      <c r="I9">
        <f t="shared" si="6"/>
        <v>113.93395727024269</v>
      </c>
      <c r="J9">
        <f t="shared" si="7"/>
        <v>113.83808591186488</v>
      </c>
      <c r="K9">
        <f t="shared" si="8"/>
        <v>101.34708058517272</v>
      </c>
      <c r="L9">
        <f t="shared" si="9"/>
        <v>98.7539223810397</v>
      </c>
      <c r="N9">
        <f t="shared" si="4"/>
        <v>0.1881977969501829</v>
      </c>
      <c r="O9">
        <f t="shared" si="0"/>
        <v>0.18698330952204464</v>
      </c>
      <c r="P9">
        <f t="shared" si="1"/>
        <v>0.01930453097593991</v>
      </c>
      <c r="Q9">
        <f t="shared" si="2"/>
        <v>-0.01809004354780085</v>
      </c>
    </row>
    <row r="10" spans="1:17" ht="12.75">
      <c r="A10">
        <f t="shared" si="5"/>
        <v>1971</v>
      </c>
      <c r="B10" s="1">
        <f>'raw data'!C12</f>
        <v>4409.5</v>
      </c>
      <c r="C10" s="1">
        <f>'capital stock data'!N10</f>
        <v>9770.726062930267</v>
      </c>
      <c r="D10" s="1">
        <f>'hours data'!H9</f>
        <v>151.46398280000003</v>
      </c>
      <c r="E10" s="22">
        <f>'raw data'!X12</f>
        <v>125265</v>
      </c>
      <c r="G10">
        <f t="shared" si="3"/>
        <v>19.700292893309847</v>
      </c>
      <c r="I10">
        <f t="shared" si="6"/>
        <v>115.59414722914052</v>
      </c>
      <c r="J10">
        <f t="shared" si="7"/>
        <v>117.4975285021526</v>
      </c>
      <c r="K10">
        <f t="shared" si="8"/>
        <v>101.42781240012772</v>
      </c>
      <c r="L10">
        <f t="shared" si="9"/>
        <v>96.99515807600174</v>
      </c>
      <c r="N10">
        <f t="shared" si="4"/>
        <v>0.20906835305266241</v>
      </c>
      <c r="O10">
        <f t="shared" si="0"/>
        <v>0.23263041078867353</v>
      </c>
      <c r="P10">
        <f t="shared" si="1"/>
        <v>0.020453306285514512</v>
      </c>
      <c r="Q10">
        <f t="shared" si="2"/>
        <v>-0.044015364021526386</v>
      </c>
    </row>
    <row r="11" spans="1:17" ht="12.75">
      <c r="A11">
        <f aca="true" t="shared" si="10" ref="A11:A51">A10+1</f>
        <v>1972</v>
      </c>
      <c r="B11" s="1">
        <f>'raw data'!C13</f>
        <v>4643.8</v>
      </c>
      <c r="C11" s="1">
        <f>'capital stock data'!N11</f>
        <v>10117.873200830272</v>
      </c>
      <c r="D11" s="1">
        <f>'hours data'!H10</f>
        <v>157.6351764</v>
      </c>
      <c r="E11" s="22">
        <f>'raw data'!X13</f>
        <v>127572</v>
      </c>
      <c r="G11">
        <f t="shared" si="3"/>
        <v>20.10050514416285</v>
      </c>
      <c r="I11">
        <f t="shared" si="6"/>
        <v>119.53480687366016</v>
      </c>
      <c r="J11">
        <f t="shared" si="7"/>
        <v>119.88449556940266</v>
      </c>
      <c r="K11">
        <f t="shared" si="8"/>
        <v>100.59193577732799</v>
      </c>
      <c r="L11">
        <f t="shared" si="9"/>
        <v>99.12157592213717</v>
      </c>
      <c r="N11">
        <f t="shared" si="4"/>
        <v>0.2574307721160761</v>
      </c>
      <c r="O11">
        <f t="shared" si="0"/>
        <v>0.2616450898489834</v>
      </c>
      <c r="P11">
        <f t="shared" si="1"/>
        <v>0.008514652256868689</v>
      </c>
      <c r="Q11">
        <f t="shared" si="2"/>
        <v>-0.012728969989776205</v>
      </c>
    </row>
    <row r="12" spans="1:17" ht="12.75">
      <c r="A12">
        <f t="shared" si="10"/>
        <v>1973</v>
      </c>
      <c r="B12" s="1">
        <f>'raw data'!C14</f>
        <v>4912.8</v>
      </c>
      <c r="C12" s="1">
        <f>'capital stock data'!N12</f>
        <v>10523.927011807407</v>
      </c>
      <c r="D12" s="1">
        <f>'hours data'!H11</f>
        <v>163.22080319999998</v>
      </c>
      <c r="E12" s="22">
        <f>'raw data'!X14</f>
        <v>129951</v>
      </c>
      <c r="G12">
        <f t="shared" si="3"/>
        <v>20.708863387916512</v>
      </c>
      <c r="I12">
        <f t="shared" si="6"/>
        <v>124.14399006031387</v>
      </c>
      <c r="J12">
        <f t="shared" si="7"/>
        <v>123.51289797296492</v>
      </c>
      <c r="K12">
        <f t="shared" si="8"/>
        <v>99.75784939522474</v>
      </c>
      <c r="L12">
        <f t="shared" si="9"/>
        <v>100.75493105127799</v>
      </c>
      <c r="N12">
        <f t="shared" si="4"/>
        <v>0.31201442083773373</v>
      </c>
      <c r="O12">
        <f t="shared" si="0"/>
        <v>0.30466170472515797</v>
      </c>
      <c r="P12">
        <f t="shared" si="1"/>
        <v>-0.003497731366611475</v>
      </c>
      <c r="Q12">
        <f t="shared" si="2"/>
        <v>0.010850447479187389</v>
      </c>
    </row>
    <row r="13" spans="1:17" ht="12.75">
      <c r="A13">
        <f t="shared" si="10"/>
        <v>1974</v>
      </c>
      <c r="B13" s="1">
        <f>'raw data'!C15</f>
        <v>4885.7</v>
      </c>
      <c r="C13" s="1">
        <f>'capital stock data'!N13</f>
        <v>10984.320420708995</v>
      </c>
      <c r="D13" s="1">
        <f>'hours data'!H12</f>
        <v>164.28368319999998</v>
      </c>
      <c r="E13" s="22">
        <f>'raw data'!X15</f>
        <v>132317</v>
      </c>
      <c r="G13">
        <f t="shared" si="3"/>
        <v>19.98151176780178</v>
      </c>
      <c r="I13">
        <f t="shared" si="6"/>
        <v>121.25157588242843</v>
      </c>
      <c r="J13">
        <f t="shared" si="7"/>
        <v>119.1747889824869</v>
      </c>
      <c r="K13">
        <f t="shared" si="8"/>
        <v>102.15362661351276</v>
      </c>
      <c r="L13">
        <f t="shared" si="9"/>
        <v>99.59767737426581</v>
      </c>
      <c r="N13">
        <f t="shared" si="4"/>
        <v>0.2780034978398909</v>
      </c>
      <c r="O13">
        <f t="shared" si="0"/>
        <v>0.2530790708937287</v>
      </c>
      <c r="P13">
        <f t="shared" si="1"/>
        <v>0.030740422910642464</v>
      </c>
      <c r="Q13">
        <f t="shared" si="2"/>
        <v>-0.005815995964479822</v>
      </c>
    </row>
    <row r="14" spans="1:17" ht="12.75">
      <c r="A14">
        <f t="shared" si="10"/>
        <v>1975</v>
      </c>
      <c r="B14" s="1">
        <f>'raw data'!C16</f>
        <v>4875.4</v>
      </c>
      <c r="C14" s="1">
        <f>'capital stock data'!N14</f>
        <v>11393.665182401463</v>
      </c>
      <c r="D14" s="1">
        <f>'hours data'!H13</f>
        <v>160.703712</v>
      </c>
      <c r="E14" s="22">
        <f>'raw data'!X16</f>
        <v>134647</v>
      </c>
      <c r="G14">
        <f t="shared" si="3"/>
        <v>20.00003210962818</v>
      </c>
      <c r="I14">
        <f t="shared" si="6"/>
        <v>118.90217874628495</v>
      </c>
      <c r="J14">
        <f t="shared" si="7"/>
        <v>119.28524898444736</v>
      </c>
      <c r="K14">
        <f t="shared" si="8"/>
        <v>104.11263040975471</v>
      </c>
      <c r="L14">
        <f t="shared" si="9"/>
        <v>95.74137319210905</v>
      </c>
      <c r="N14">
        <f t="shared" si="4"/>
        <v>0.24977515106054182</v>
      </c>
      <c r="O14">
        <f t="shared" si="0"/>
        <v>0.25441564795546073</v>
      </c>
      <c r="P14">
        <f t="shared" si="1"/>
        <v>0.05814509960931299</v>
      </c>
      <c r="Q14">
        <f t="shared" si="2"/>
        <v>-0.0627855965042321</v>
      </c>
    </row>
    <row r="15" spans="1:17" ht="12.75">
      <c r="A15">
        <f t="shared" si="10"/>
        <v>1976</v>
      </c>
      <c r="B15" s="1">
        <f>'raw data'!C17</f>
        <v>5136.9</v>
      </c>
      <c r="C15" s="1">
        <f>'capital stock data'!N15</f>
        <v>11724.326566198059</v>
      </c>
      <c r="D15" s="1">
        <f>'hours data'!H14</f>
        <v>166.6052544</v>
      </c>
      <c r="E15" s="22">
        <f>'raw data'!X17</f>
        <v>137040</v>
      </c>
      <c r="G15">
        <f t="shared" si="3"/>
        <v>20.563547410283398</v>
      </c>
      <c r="I15">
        <f t="shared" si="6"/>
        <v>123.0920494558238</v>
      </c>
      <c r="J15">
        <f t="shared" si="7"/>
        <v>122.64619673576843</v>
      </c>
      <c r="K15">
        <f t="shared" si="8"/>
        <v>102.91155677253201</v>
      </c>
      <c r="L15">
        <f t="shared" si="9"/>
        <v>97.52405920419747</v>
      </c>
      <c r="N15">
        <f t="shared" si="4"/>
        <v>0.2997375808225393</v>
      </c>
      <c r="O15">
        <f t="shared" si="0"/>
        <v>0.29450249654924093</v>
      </c>
      <c r="P15">
        <f t="shared" si="1"/>
        <v>0.041405003244691374</v>
      </c>
      <c r="Q15">
        <f t="shared" si="2"/>
        <v>-0.03616991897139315</v>
      </c>
    </row>
    <row r="16" spans="1:17" ht="12.75">
      <c r="A16">
        <f t="shared" si="10"/>
        <v>1977</v>
      </c>
      <c r="B16" s="1">
        <f>'raw data'!C18</f>
        <v>5373.1</v>
      </c>
      <c r="C16" s="1">
        <f>'capital stock data'!N16</f>
        <v>12107.396420417304</v>
      </c>
      <c r="D16" s="1">
        <f>'hours data'!H15</f>
        <v>171.7773356</v>
      </c>
      <c r="E16" s="22">
        <f>'raw data'!X18</f>
        <v>139486</v>
      </c>
      <c r="G16">
        <f t="shared" si="3"/>
        <v>20.992989062388435</v>
      </c>
      <c r="I16">
        <f t="shared" si="6"/>
        <v>126.4941800659886</v>
      </c>
      <c r="J16">
        <f t="shared" si="7"/>
        <v>125.20749534343321</v>
      </c>
      <c r="K16">
        <f t="shared" si="8"/>
        <v>102.26677228434602</v>
      </c>
      <c r="L16">
        <f t="shared" si="9"/>
        <v>98.78833532539866</v>
      </c>
      <c r="N16">
        <f t="shared" si="4"/>
        <v>0.33907100876867297</v>
      </c>
      <c r="O16">
        <f t="shared" si="0"/>
        <v>0.3243209294520667</v>
      </c>
      <c r="P16">
        <f t="shared" si="1"/>
        <v>0.03233747208732594</v>
      </c>
      <c r="Q16">
        <f t="shared" si="2"/>
        <v>-0.017587392770719485</v>
      </c>
    </row>
    <row r="17" spans="1:17" ht="12.75">
      <c r="A17">
        <f t="shared" si="10"/>
        <v>1978</v>
      </c>
      <c r="B17" s="1">
        <f>'raw data'!C19</f>
        <v>5672.8</v>
      </c>
      <c r="C17" s="1">
        <f>'capital stock data'!N17</f>
        <v>12587.151953732888</v>
      </c>
      <c r="D17" s="1">
        <f>'hours data'!H16</f>
        <v>178.80295679999998</v>
      </c>
      <c r="E17" s="22">
        <f>'raw data'!X19</f>
        <v>141920</v>
      </c>
      <c r="G17">
        <f t="shared" si="3"/>
        <v>21.45480885817754</v>
      </c>
      <c r="I17">
        <f t="shared" si="6"/>
        <v>131.25930823259648</v>
      </c>
      <c r="J17">
        <f t="shared" si="7"/>
        <v>127.96190538761158</v>
      </c>
      <c r="K17">
        <f t="shared" si="8"/>
        <v>101.49575855620935</v>
      </c>
      <c r="L17">
        <f t="shared" si="9"/>
        <v>101.06517192707818</v>
      </c>
      <c r="N17">
        <f t="shared" si="4"/>
        <v>0.39241973489182347</v>
      </c>
      <c r="O17">
        <f t="shared" si="0"/>
        <v>0.3557143798481267</v>
      </c>
      <c r="P17">
        <f t="shared" si="1"/>
        <v>0.021419439353524833</v>
      </c>
      <c r="Q17">
        <f t="shared" si="2"/>
        <v>0.01528591569017229</v>
      </c>
    </row>
    <row r="18" spans="1:17" ht="12.75">
      <c r="A18">
        <f t="shared" si="10"/>
        <v>1979</v>
      </c>
      <c r="B18" s="1">
        <f>'raw data'!C20</f>
        <v>5850.1</v>
      </c>
      <c r="C18" s="1">
        <f>'capital stock data'!N18</f>
        <v>13176.96126776305</v>
      </c>
      <c r="D18" s="1">
        <f>'hours data'!H17</f>
        <v>182.94298880000002</v>
      </c>
      <c r="E18" s="22">
        <f>'raw data'!X20</f>
        <v>144308</v>
      </c>
      <c r="G18">
        <f t="shared" si="3"/>
        <v>21.465849352052736</v>
      </c>
      <c r="I18">
        <f t="shared" si="6"/>
        <v>133.12178223865078</v>
      </c>
      <c r="J18">
        <f t="shared" si="7"/>
        <v>128.02775368493405</v>
      </c>
      <c r="K18">
        <f t="shared" si="8"/>
        <v>102.24667880804617</v>
      </c>
      <c r="L18">
        <f t="shared" si="9"/>
        <v>101.6941071373439</v>
      </c>
      <c r="N18">
        <f t="shared" si="4"/>
        <v>0.4127466535679894</v>
      </c>
      <c r="O18">
        <f t="shared" si="0"/>
        <v>0.35645658962673726</v>
      </c>
      <c r="P18">
        <f t="shared" si="1"/>
        <v>0.032053982091431246</v>
      </c>
      <c r="Q18">
        <f t="shared" si="2"/>
        <v>0.024236081849820037</v>
      </c>
    </row>
    <row r="19" spans="1:17" ht="12.75">
      <c r="A19">
        <f t="shared" si="10"/>
        <v>1980</v>
      </c>
      <c r="B19" s="1">
        <f>'raw data'!C21</f>
        <v>5834</v>
      </c>
      <c r="C19" s="1">
        <f>'capital stock data'!N19</f>
        <v>13814.249455433423</v>
      </c>
      <c r="D19" s="1">
        <f>'hours data'!H18</f>
        <v>181.7642112</v>
      </c>
      <c r="E19" s="22">
        <f>'raw data'!X21</f>
        <v>146731</v>
      </c>
      <c r="G19">
        <f t="shared" si="3"/>
        <v>21.02339179544028</v>
      </c>
      <c r="I19">
        <f t="shared" si="6"/>
        <v>130.56320087075278</v>
      </c>
      <c r="J19">
        <f t="shared" si="7"/>
        <v>125.38882493140677</v>
      </c>
      <c r="K19">
        <f t="shared" si="8"/>
        <v>104.78642701420779</v>
      </c>
      <c r="L19">
        <f t="shared" si="9"/>
        <v>99.37037392971786</v>
      </c>
      <c r="N19">
        <f t="shared" si="4"/>
        <v>0.3847483317829179</v>
      </c>
      <c r="O19">
        <f t="shared" si="0"/>
        <v>0.32640877609487673</v>
      </c>
      <c r="P19">
        <f t="shared" si="1"/>
        <v>0.06745185668981775</v>
      </c>
      <c r="Q19">
        <f t="shared" si="2"/>
        <v>-0.00911230100177659</v>
      </c>
    </row>
    <row r="20" spans="1:17" ht="12.75">
      <c r="A20">
        <f t="shared" si="10"/>
        <v>1981</v>
      </c>
      <c r="B20" s="1">
        <f>'raw data'!C22</f>
        <v>5982.1</v>
      </c>
      <c r="C20" s="1">
        <f>'capital stock data'!N20</f>
        <v>14359.746726184323</v>
      </c>
      <c r="D20" s="1">
        <f>'hours data'!H19</f>
        <v>183.76666880000002</v>
      </c>
      <c r="E20" s="22">
        <f>'raw data'!X22</f>
        <v>148709</v>
      </c>
      <c r="G20">
        <f t="shared" si="3"/>
        <v>21.17970059663659</v>
      </c>
      <c r="I20">
        <f t="shared" si="6"/>
        <v>132.09690936567694</v>
      </c>
      <c r="J20">
        <f t="shared" si="7"/>
        <v>126.3210901481304</v>
      </c>
      <c r="K20">
        <f t="shared" si="8"/>
        <v>105.49135646776537</v>
      </c>
      <c r="L20">
        <f t="shared" si="9"/>
        <v>99.12881507723166</v>
      </c>
      <c r="N20">
        <f t="shared" si="4"/>
        <v>0.401596712648542</v>
      </c>
      <c r="O20">
        <f t="shared" si="0"/>
        <v>0.3370955267898498</v>
      </c>
      <c r="P20">
        <f t="shared" si="1"/>
        <v>0.07712479521732825</v>
      </c>
      <c r="Q20">
        <f t="shared" si="2"/>
        <v>-0.012623609358636458</v>
      </c>
    </row>
    <row r="21" spans="1:17" ht="12.75">
      <c r="A21">
        <f t="shared" si="10"/>
        <v>1982</v>
      </c>
      <c r="B21" s="1">
        <f>'raw data'!C23</f>
        <v>5865.9</v>
      </c>
      <c r="C21" s="1">
        <f>'capital stock data'!N21</f>
        <v>14894.811001144659</v>
      </c>
      <c r="D21" s="1">
        <f>'hours data'!H20</f>
        <v>179.5847144</v>
      </c>
      <c r="E21" s="22">
        <f>'raw data'!X23</f>
        <v>150388</v>
      </c>
      <c r="G21">
        <f t="shared" si="3"/>
        <v>20.67368396737159</v>
      </c>
      <c r="I21">
        <f t="shared" si="6"/>
        <v>128.08483480504665</v>
      </c>
      <c r="J21">
        <f t="shared" si="7"/>
        <v>123.30307901288387</v>
      </c>
      <c r="K21">
        <f t="shared" si="8"/>
        <v>108.44191568038302</v>
      </c>
      <c r="L21">
        <f t="shared" si="9"/>
        <v>95.7914197158571</v>
      </c>
      <c r="N21">
        <f t="shared" si="4"/>
        <v>0.3570996712555152</v>
      </c>
      <c r="O21">
        <f t="shared" si="0"/>
        <v>0.3022088258652951</v>
      </c>
      <c r="P21">
        <f t="shared" si="1"/>
        <v>0.11692250443891634</v>
      </c>
      <c r="Q21">
        <f t="shared" si="2"/>
        <v>-0.06203165904869731</v>
      </c>
    </row>
    <row r="22" spans="1:17" ht="12.75">
      <c r="A22">
        <f t="shared" si="10"/>
        <v>1983</v>
      </c>
      <c r="B22" s="1">
        <f>'raw data'!C24</f>
        <v>6130.9</v>
      </c>
      <c r="C22" s="1">
        <f>'capital stock data'!N22</f>
        <v>15323.214741456899</v>
      </c>
      <c r="D22" s="1">
        <f>'hours data'!H21</f>
        <v>182.99354319999998</v>
      </c>
      <c r="E22" s="22">
        <f>'raw data'!X24</f>
        <v>151874</v>
      </c>
      <c r="G22">
        <f t="shared" si="3"/>
        <v>21.370540026158487</v>
      </c>
      <c r="I22">
        <f t="shared" si="6"/>
        <v>132.56138786318908</v>
      </c>
      <c r="J22">
        <f t="shared" si="7"/>
        <v>127.45930476407648</v>
      </c>
      <c r="K22">
        <f t="shared" si="8"/>
        <v>107.60259295841668</v>
      </c>
      <c r="L22">
        <f t="shared" si="9"/>
        <v>96.65465170153664</v>
      </c>
      <c r="N22">
        <f t="shared" si="4"/>
        <v>0.40666061217455857</v>
      </c>
      <c r="O22">
        <f t="shared" si="0"/>
        <v>0.3500366966005367</v>
      </c>
      <c r="P22">
        <f t="shared" si="1"/>
        <v>0.10571284372331012</v>
      </c>
      <c r="Q22">
        <f t="shared" si="2"/>
        <v>-0.049088928149288294</v>
      </c>
    </row>
    <row r="23" spans="1:17" ht="12.75">
      <c r="A23">
        <f t="shared" si="10"/>
        <v>1984</v>
      </c>
      <c r="B23" s="1">
        <f>'raw data'!C25</f>
        <v>6571.5</v>
      </c>
      <c r="C23" s="1">
        <f>'capital stock data'!N23</f>
        <v>15770.268602462347</v>
      </c>
      <c r="D23" s="1">
        <f>'hours data'!H22</f>
        <v>191.655126</v>
      </c>
      <c r="E23" s="22">
        <f>'raw data'!X25</f>
        <v>153314</v>
      </c>
      <c r="G23">
        <f t="shared" si="3"/>
        <v>22.311827601773164</v>
      </c>
      <c r="I23">
        <f t="shared" si="6"/>
        <v>140.7534144097085</v>
      </c>
      <c r="J23">
        <f t="shared" si="7"/>
        <v>133.0733818919382</v>
      </c>
      <c r="K23">
        <f t="shared" si="8"/>
        <v>105.47722482122015</v>
      </c>
      <c r="L23">
        <f t="shared" si="9"/>
        <v>100.27878194037072</v>
      </c>
      <c r="N23">
        <f t="shared" si="4"/>
        <v>0.49316991976345487</v>
      </c>
      <c r="O23">
        <f t="shared" si="0"/>
        <v>0.4122220238950418</v>
      </c>
      <c r="P23">
        <f t="shared" si="1"/>
        <v>0.07693151850952354</v>
      </c>
      <c r="Q23">
        <f t="shared" si="2"/>
        <v>0.004016377358888687</v>
      </c>
    </row>
    <row r="24" spans="1:17" ht="12.75">
      <c r="A24">
        <f t="shared" si="10"/>
        <v>1985</v>
      </c>
      <c r="B24" s="1">
        <f>'raw data'!C26</f>
        <v>6843.4</v>
      </c>
      <c r="C24" s="1">
        <f>'capital stock data'!N24</f>
        <v>16346.724535480938</v>
      </c>
      <c r="D24" s="1">
        <f>'hours data'!H23</f>
        <v>194.45582</v>
      </c>
      <c r="E24" s="22">
        <f>'raw data'!X26</f>
        <v>154758</v>
      </c>
      <c r="G24">
        <f t="shared" si="3"/>
        <v>22.952578898723978</v>
      </c>
      <c r="I24">
        <f t="shared" si="6"/>
        <v>145.20950940580514</v>
      </c>
      <c r="J24">
        <f t="shared" si="7"/>
        <v>136.8949846561203</v>
      </c>
      <c r="K24">
        <f t="shared" si="8"/>
        <v>105.23719356883588</v>
      </c>
      <c r="L24">
        <f t="shared" si="9"/>
        <v>100.79483140829635</v>
      </c>
      <c r="N24">
        <f t="shared" si="4"/>
        <v>0.5381359348995727</v>
      </c>
      <c r="O24">
        <f t="shared" si="0"/>
        <v>0.4530695923643628</v>
      </c>
      <c r="P24">
        <f t="shared" si="1"/>
        <v>0.07364468080848693</v>
      </c>
      <c r="Q24">
        <f t="shared" si="2"/>
        <v>0.011421661726722149</v>
      </c>
    </row>
    <row r="25" spans="1:17" ht="12.75">
      <c r="A25">
        <f t="shared" si="10"/>
        <v>1986</v>
      </c>
      <c r="B25" s="1">
        <f>'raw data'!C27</f>
        <v>7080.5</v>
      </c>
      <c r="C25" s="1">
        <f>'capital stock data'!N25</f>
        <v>16958.371261458167</v>
      </c>
      <c r="D25" s="1">
        <f>'hours data'!H24</f>
        <v>197.7568268</v>
      </c>
      <c r="E25" s="22">
        <f>'raw data'!X27</f>
        <v>156277</v>
      </c>
      <c r="G25">
        <f t="shared" si="3"/>
        <v>23.320769762661932</v>
      </c>
      <c r="I25">
        <f t="shared" si="6"/>
        <v>148.7801878508669</v>
      </c>
      <c r="J25">
        <f t="shared" si="7"/>
        <v>139.0909680744416</v>
      </c>
      <c r="K25">
        <f t="shared" si="8"/>
        <v>105.37542236862004</v>
      </c>
      <c r="L25">
        <f t="shared" si="9"/>
        <v>101.50953643948472</v>
      </c>
      <c r="N25">
        <f t="shared" si="4"/>
        <v>0.5731824243469952</v>
      </c>
      <c r="O25">
        <f t="shared" si="0"/>
        <v>0.4760287409637765</v>
      </c>
      <c r="P25">
        <f t="shared" si="1"/>
        <v>0.0755384138282576</v>
      </c>
      <c r="Q25">
        <f t="shared" si="2"/>
        <v>0.02161526955496132</v>
      </c>
    </row>
    <row r="26" spans="1:17" ht="12.75">
      <c r="A26">
        <f t="shared" si="10"/>
        <v>1987</v>
      </c>
      <c r="B26" s="1">
        <f>'raw data'!C28</f>
        <v>7307</v>
      </c>
      <c r="C26" s="1">
        <f>'capital stock data'!N26</f>
        <v>17572.581930787295</v>
      </c>
      <c r="D26" s="1">
        <f>'hours data'!H25</f>
        <v>202.886736</v>
      </c>
      <c r="E26" s="22">
        <f>'raw data'!X28</f>
        <v>157792</v>
      </c>
      <c r="G26">
        <f t="shared" si="3"/>
        <v>23.41121825417585</v>
      </c>
      <c r="I26">
        <f t="shared" si="6"/>
        <v>152.0653856568734</v>
      </c>
      <c r="J26">
        <f t="shared" si="7"/>
        <v>139.63042574987762</v>
      </c>
      <c r="K26">
        <f t="shared" si="8"/>
        <v>105.58718355938292</v>
      </c>
      <c r="L26">
        <f t="shared" si="9"/>
        <v>103.14284343600318</v>
      </c>
      <c r="N26">
        <f t="shared" si="4"/>
        <v>0.6046917926128462</v>
      </c>
      <c r="O26">
        <f t="shared" si="0"/>
        <v>0.48161334194658756</v>
      </c>
      <c r="P26">
        <f t="shared" si="1"/>
        <v>0.07843472733396717</v>
      </c>
      <c r="Q26">
        <f t="shared" si="2"/>
        <v>0.04464372333229241</v>
      </c>
    </row>
    <row r="27" spans="1:17" ht="12.75">
      <c r="A27">
        <f t="shared" si="10"/>
        <v>1988</v>
      </c>
      <c r="B27" s="1">
        <f>'raw data'!C29</f>
        <v>7607.4</v>
      </c>
      <c r="C27" s="1">
        <f>'capital stock data'!N27</f>
        <v>18160.38084209556</v>
      </c>
      <c r="D27" s="1">
        <f>'hours data'!H26</f>
        <v>206.8504256</v>
      </c>
      <c r="E27" s="22">
        <f>'raw data'!X29</f>
        <v>159110</v>
      </c>
      <c r="G27">
        <f t="shared" si="3"/>
        <v>23.993462799340705</v>
      </c>
      <c r="I27">
        <f t="shared" si="6"/>
        <v>157.0055547409621</v>
      </c>
      <c r="J27">
        <f t="shared" si="7"/>
        <v>143.10307945158794</v>
      </c>
      <c r="K27">
        <f t="shared" si="8"/>
        <v>105.2050700352366</v>
      </c>
      <c r="L27">
        <f t="shared" si="9"/>
        <v>104.28680645745598</v>
      </c>
      <c r="N27">
        <f t="shared" si="4"/>
        <v>0.6508156015084735</v>
      </c>
      <c r="O27">
        <f t="shared" si="0"/>
        <v>0.5170547179187573</v>
      </c>
      <c r="P27">
        <f t="shared" si="1"/>
        <v>0.07320423256215317</v>
      </c>
      <c r="Q27">
        <f t="shared" si="2"/>
        <v>0.06055665102756158</v>
      </c>
    </row>
    <row r="28" spans="1:17" ht="12.75">
      <c r="A28">
        <f t="shared" si="10"/>
        <v>1989</v>
      </c>
      <c r="B28" s="1">
        <f>'raw data'!C30</f>
        <v>7879.2</v>
      </c>
      <c r="C28" s="1">
        <f>'capital stock data'!N28</f>
        <v>18741.238210194857</v>
      </c>
      <c r="D28" s="1">
        <f>'hours data'!H27</f>
        <v>210.511548</v>
      </c>
      <c r="E28" s="22">
        <f>'raw data'!X30</f>
        <v>160180</v>
      </c>
      <c r="G28">
        <f t="shared" si="3"/>
        <v>24.461956020737837</v>
      </c>
      <c r="I28">
        <f t="shared" si="6"/>
        <v>161.52884077284182</v>
      </c>
      <c r="J28">
        <f t="shared" si="7"/>
        <v>145.8972914936266</v>
      </c>
      <c r="K28">
        <f t="shared" si="8"/>
        <v>105.018252158085</v>
      </c>
      <c r="L28">
        <f t="shared" si="9"/>
        <v>105.42365302963137</v>
      </c>
      <c r="N28">
        <f t="shared" si="4"/>
        <v>0.691791779316511</v>
      </c>
      <c r="O28">
        <f t="shared" si="0"/>
        <v>0.54495310063083</v>
      </c>
      <c r="P28">
        <f t="shared" si="1"/>
        <v>0.07064008988708609</v>
      </c>
      <c r="Q28">
        <f t="shared" si="2"/>
        <v>0.0761985887985945</v>
      </c>
    </row>
    <row r="29" spans="1:17" ht="12.75">
      <c r="A29">
        <f t="shared" si="10"/>
        <v>1990</v>
      </c>
      <c r="B29" s="1">
        <f>'raw data'!C31</f>
        <v>8027.1</v>
      </c>
      <c r="C29" s="1">
        <f>'capital stock data'!N29</f>
        <v>19319.99762988437</v>
      </c>
      <c r="D29" s="1">
        <f>'hours data'!H28</f>
        <v>211.8791948</v>
      </c>
      <c r="E29" s="22">
        <f>'raw data'!X31</f>
        <v>161396</v>
      </c>
      <c r="G29">
        <f t="shared" si="3"/>
        <v>24.61705966394671</v>
      </c>
      <c r="I29">
        <f t="shared" si="6"/>
        <v>163.32104403813847</v>
      </c>
      <c r="J29">
        <f t="shared" si="7"/>
        <v>146.82236884336038</v>
      </c>
      <c r="K29">
        <f t="shared" si="8"/>
        <v>105.6291898056137</v>
      </c>
      <c r="L29">
        <f t="shared" si="9"/>
        <v>105.30911719290484</v>
      </c>
      <c r="N29">
        <f t="shared" si="4"/>
        <v>0.7077106952071155</v>
      </c>
      <c r="O29">
        <f t="shared" si="0"/>
        <v>0.5540717839913175</v>
      </c>
      <c r="P29">
        <f t="shared" si="1"/>
        <v>0.07900856735363058</v>
      </c>
      <c r="Q29">
        <f t="shared" si="2"/>
        <v>0.07463034386216705</v>
      </c>
    </row>
    <row r="30" spans="1:17" ht="12.75">
      <c r="A30">
        <f t="shared" si="10"/>
        <v>1991</v>
      </c>
      <c r="B30" s="1">
        <f>'raw data'!C32</f>
        <v>8008.3</v>
      </c>
      <c r="C30" s="1">
        <f>'capital stock data'!N30</f>
        <v>19838.113137659617</v>
      </c>
      <c r="D30" s="1">
        <f>'hours data'!H29</f>
        <v>208.7375576</v>
      </c>
      <c r="E30" s="22">
        <f>'raw data'!X32</f>
        <v>163124</v>
      </c>
      <c r="G30">
        <f t="shared" si="3"/>
        <v>24.579000142781425</v>
      </c>
      <c r="I30">
        <f t="shared" si="6"/>
        <v>161.21249999133647</v>
      </c>
      <c r="J30">
        <f t="shared" si="7"/>
        <v>146.59537223487774</v>
      </c>
      <c r="K30">
        <f t="shared" si="8"/>
        <v>107.13349959004846</v>
      </c>
      <c r="L30">
        <f t="shared" si="9"/>
        <v>102.64863073872479</v>
      </c>
      <c r="N30">
        <f t="shared" si="4"/>
        <v>0.6889636109648408</v>
      </c>
      <c r="O30">
        <f t="shared" si="0"/>
        <v>0.5518395607761364</v>
      </c>
      <c r="P30">
        <f t="shared" si="1"/>
        <v>0.09940966716134936</v>
      </c>
      <c r="Q30">
        <f t="shared" si="2"/>
        <v>0.03771438302735493</v>
      </c>
    </row>
    <row r="31" spans="1:17" ht="12.75">
      <c r="A31">
        <f t="shared" si="10"/>
        <v>1992</v>
      </c>
      <c r="B31" s="1">
        <f>'raw data'!C33</f>
        <v>8280</v>
      </c>
      <c r="C31" s="1">
        <f>'capital stock data'!N31</f>
        <v>20229.05620642601</v>
      </c>
      <c r="D31" s="1">
        <f>'hours data'!H30</f>
        <v>210.7261728</v>
      </c>
      <c r="E31" s="22">
        <f>'raw data'!X33</f>
        <v>164849</v>
      </c>
      <c r="G31">
        <f t="shared" si="3"/>
        <v>25.344788649131203</v>
      </c>
      <c r="I31">
        <f t="shared" si="6"/>
        <v>164.93782412445253</v>
      </c>
      <c r="J31">
        <f t="shared" si="7"/>
        <v>151.16272853454015</v>
      </c>
      <c r="K31">
        <f t="shared" si="8"/>
        <v>106.4076741718559</v>
      </c>
      <c r="L31">
        <f t="shared" si="9"/>
        <v>102.5421898756464</v>
      </c>
      <c r="N31">
        <f t="shared" si="4"/>
        <v>0.7219222806392637</v>
      </c>
      <c r="O31">
        <f t="shared" si="0"/>
        <v>0.5961024650423642</v>
      </c>
      <c r="P31">
        <f t="shared" si="1"/>
        <v>0.08960220244088174</v>
      </c>
      <c r="Q31">
        <f t="shared" si="2"/>
        <v>0.03621761315601838</v>
      </c>
    </row>
    <row r="32" spans="1:17" ht="12.75">
      <c r="A32">
        <f t="shared" si="10"/>
        <v>1993</v>
      </c>
      <c r="B32" s="1">
        <f>'raw data'!C34</f>
        <v>8516.2</v>
      </c>
      <c r="C32" s="1">
        <f>'capital stock data'!N32</f>
        <v>20631.455682736178</v>
      </c>
      <c r="D32" s="1">
        <f>'hours data'!H31</f>
        <v>214.49395239999998</v>
      </c>
      <c r="E32" s="22">
        <f>'raw data'!X34</f>
        <v>166719</v>
      </c>
      <c r="G32">
        <f t="shared" si="3"/>
        <v>25.716079002736574</v>
      </c>
      <c r="I32">
        <f t="shared" si="6"/>
        <v>167.74013827068464</v>
      </c>
      <c r="J32">
        <f t="shared" si="7"/>
        <v>153.37719809301745</v>
      </c>
      <c r="K32">
        <f t="shared" si="8"/>
        <v>105.96826319518186</v>
      </c>
      <c r="L32">
        <f t="shared" si="9"/>
        <v>103.20491500818376</v>
      </c>
      <c r="N32">
        <f t="shared" si="4"/>
        <v>0.7462279504123545</v>
      </c>
      <c r="O32">
        <f t="shared" si="0"/>
        <v>0.617084019716523</v>
      </c>
      <c r="P32">
        <f t="shared" si="1"/>
        <v>0.08363225170711278</v>
      </c>
      <c r="Q32">
        <f t="shared" si="2"/>
        <v>0.045511678988717774</v>
      </c>
    </row>
    <row r="33" spans="1:17" ht="12.75">
      <c r="A33">
        <f t="shared" si="10"/>
        <v>1994</v>
      </c>
      <c r="B33" s="1">
        <f>'raw data'!C35</f>
        <v>8863.1</v>
      </c>
      <c r="C33" s="1">
        <f>'capital stock data'!N33</f>
        <v>21086.350598124598</v>
      </c>
      <c r="D33" s="1">
        <f>'hours data'!H32</f>
        <v>220.76964</v>
      </c>
      <c r="E33" s="22">
        <f>'raw data'!X35</f>
        <v>168638</v>
      </c>
      <c r="G33">
        <f t="shared" si="3"/>
        <v>26.235079468818626</v>
      </c>
      <c r="I33">
        <f t="shared" si="6"/>
        <v>172.586351432215</v>
      </c>
      <c r="J33">
        <f t="shared" si="7"/>
        <v>156.4726481143121</v>
      </c>
      <c r="K33">
        <f t="shared" si="8"/>
        <v>105.03007684569899</v>
      </c>
      <c r="L33">
        <f t="shared" si="9"/>
        <v>105.01572424352734</v>
      </c>
      <c r="N33">
        <f t="shared" si="4"/>
        <v>0.7873183770334711</v>
      </c>
      <c r="O33">
        <f t="shared" si="0"/>
        <v>0.6459104917998083</v>
      </c>
      <c r="P33">
        <f t="shared" si="1"/>
        <v>0.0708025231545125</v>
      </c>
      <c r="Q33">
        <f t="shared" si="2"/>
        <v>0.07060536207914964</v>
      </c>
    </row>
    <row r="34" spans="1:17" ht="12.75">
      <c r="A34">
        <f t="shared" si="10"/>
        <v>1995</v>
      </c>
      <c r="B34" s="1">
        <f>'raw data'!C36</f>
        <v>9086</v>
      </c>
      <c r="C34" s="1">
        <f>'capital stock data'!N34</f>
        <v>21616.82424893632</v>
      </c>
      <c r="D34" s="1">
        <f>'hours data'!H33</f>
        <v>222.77164</v>
      </c>
      <c r="E34" s="22">
        <f>'raw data'!X36</f>
        <v>170652</v>
      </c>
      <c r="G34">
        <f t="shared" si="3"/>
        <v>26.653070796713436</v>
      </c>
      <c r="I34">
        <f t="shared" si="6"/>
        <v>174.8387090808987</v>
      </c>
      <c r="J34">
        <f t="shared" si="7"/>
        <v>158.96565409290096</v>
      </c>
      <c r="K34">
        <f t="shared" si="8"/>
        <v>105.03047871367896</v>
      </c>
      <c r="L34">
        <f t="shared" si="9"/>
        <v>104.71742271746298</v>
      </c>
      <c r="N34">
        <f t="shared" si="4"/>
        <v>0.806024631157398</v>
      </c>
      <c r="O34">
        <f t="shared" si="0"/>
        <v>0.6687150924128574</v>
      </c>
      <c r="P34">
        <f t="shared" si="1"/>
        <v>0.07080804320981532</v>
      </c>
      <c r="Q34">
        <f t="shared" si="2"/>
        <v>0.06650149553472455</v>
      </c>
    </row>
    <row r="35" spans="1:17" ht="12.75">
      <c r="A35">
        <f t="shared" si="10"/>
        <v>1996</v>
      </c>
      <c r="B35" s="1">
        <f>'raw data'!C37</f>
        <v>9425.8</v>
      </c>
      <c r="C35" s="1">
        <f>'capital stock data'!N35</f>
        <v>22200.779273105083</v>
      </c>
      <c r="D35" s="1">
        <f>'hours data'!H34</f>
        <v>225.99638879999998</v>
      </c>
      <c r="E35" s="22">
        <f>'raw data'!X37</f>
        <v>172945</v>
      </c>
      <c r="G35">
        <f t="shared" si="3"/>
        <v>27.39023438248467</v>
      </c>
      <c r="I35">
        <f t="shared" si="6"/>
        <v>178.97256033478723</v>
      </c>
      <c r="J35">
        <f t="shared" si="7"/>
        <v>163.36228412774264</v>
      </c>
      <c r="K35">
        <f t="shared" si="8"/>
        <v>104.51310240915322</v>
      </c>
      <c r="L35">
        <f t="shared" si="9"/>
        <v>104.82476905483892</v>
      </c>
      <c r="N35">
        <f t="shared" si="4"/>
        <v>0.839738413727126</v>
      </c>
      <c r="O35">
        <f t="shared" si="0"/>
        <v>0.7080749431986357</v>
      </c>
      <c r="P35">
        <f t="shared" si="1"/>
        <v>0.06368381882074896</v>
      </c>
      <c r="Q35">
        <f t="shared" si="2"/>
        <v>0.06797965170774063</v>
      </c>
    </row>
    <row r="36" spans="1:17" ht="12.75">
      <c r="A36">
        <f t="shared" si="10"/>
        <v>1997</v>
      </c>
      <c r="B36" s="1">
        <f>'raw data'!C38</f>
        <v>9845.9</v>
      </c>
      <c r="C36" s="1">
        <f>'capital stock data'!N36</f>
        <v>22855.143357812027</v>
      </c>
      <c r="D36" s="1">
        <f>'hours data'!H35</f>
        <v>232.427052</v>
      </c>
      <c r="E36" s="22">
        <f>'raw data'!X38</f>
        <v>175445</v>
      </c>
      <c r="G36">
        <f t="shared" si="3"/>
        <v>28.018873565909118</v>
      </c>
      <c r="I36">
        <f t="shared" si="6"/>
        <v>184.28528812141442</v>
      </c>
      <c r="J36">
        <f t="shared" si="7"/>
        <v>167.1116471840182</v>
      </c>
      <c r="K36">
        <f t="shared" si="8"/>
        <v>103.76905042656368</v>
      </c>
      <c r="L36">
        <f t="shared" si="9"/>
        <v>106.2713269480098</v>
      </c>
      <c r="N36">
        <f t="shared" si="4"/>
        <v>0.8819409022140782</v>
      </c>
      <c r="O36">
        <f t="shared" si="0"/>
        <v>0.7408122884501996</v>
      </c>
      <c r="P36">
        <f t="shared" si="1"/>
        <v>0.05337621774107321</v>
      </c>
      <c r="Q36">
        <f t="shared" si="2"/>
        <v>0.08775239602280561</v>
      </c>
    </row>
    <row r="37" spans="1:17" ht="12.75">
      <c r="A37">
        <f t="shared" si="10"/>
        <v>1998</v>
      </c>
      <c r="B37" s="1">
        <f>'raw data'!C39</f>
        <v>10274.7</v>
      </c>
      <c r="C37" s="1">
        <f>'capital stock data'!N37</f>
        <v>23584.494694833265</v>
      </c>
      <c r="D37" s="1">
        <f>'hours data'!H36</f>
        <v>235.844622</v>
      </c>
      <c r="E37" s="22">
        <f>'raw data'!X39</f>
        <v>178018</v>
      </c>
      <c r="G37">
        <f t="shared" si="3"/>
        <v>28.974508778653288</v>
      </c>
      <c r="I37">
        <f t="shared" si="6"/>
        <v>189.53153238290582</v>
      </c>
      <c r="J37">
        <f t="shared" si="7"/>
        <v>172.8112972478607</v>
      </c>
      <c r="K37">
        <f t="shared" si="8"/>
        <v>103.19932539613501</v>
      </c>
      <c r="L37">
        <f t="shared" si="9"/>
        <v>106.27533564020615</v>
      </c>
      <c r="N37">
        <f t="shared" si="4"/>
        <v>0.9224378897051447</v>
      </c>
      <c r="O37">
        <f t="shared" si="0"/>
        <v>0.7891975343457664</v>
      </c>
      <c r="P37">
        <f t="shared" si="1"/>
        <v>0.04543354003605477</v>
      </c>
      <c r="Q37">
        <f t="shared" si="2"/>
        <v>0.08780681532332418</v>
      </c>
    </row>
    <row r="38" spans="1:17" ht="12.75">
      <c r="A38">
        <f t="shared" si="10"/>
        <v>1999</v>
      </c>
      <c r="B38" s="1">
        <f>'raw data'!C40</f>
        <v>10770.7</v>
      </c>
      <c r="C38" s="1">
        <f>'capital stock data'!N38</f>
        <v>24420.780340452624</v>
      </c>
      <c r="D38" s="1">
        <f>'hours data'!H37</f>
        <v>238.0891968</v>
      </c>
      <c r="E38" s="22">
        <f>'raw data'!X40</f>
        <v>180606</v>
      </c>
      <c r="G38">
        <f t="shared" si="3"/>
        <v>30.26907735272093</v>
      </c>
      <c r="I38">
        <f t="shared" si="6"/>
        <v>195.83395577473573</v>
      </c>
      <c r="J38">
        <f t="shared" si="7"/>
        <v>180.53243158597803</v>
      </c>
      <c r="K38">
        <f t="shared" si="8"/>
        <v>102.57814090507298</v>
      </c>
      <c r="L38">
        <f t="shared" si="9"/>
        <v>105.74940710148874</v>
      </c>
      <c r="N38">
        <f t="shared" si="4"/>
        <v>0.9696309364459997</v>
      </c>
      <c r="O38">
        <f t="shared" si="0"/>
        <v>0.85225803204504</v>
      </c>
      <c r="P38">
        <f t="shared" si="1"/>
        <v>0.0367233297000806</v>
      </c>
      <c r="Q38">
        <f t="shared" si="2"/>
        <v>0.08064957470087694</v>
      </c>
    </row>
    <row r="39" spans="1:17" ht="12.75">
      <c r="A39">
        <f t="shared" si="10"/>
        <v>2000</v>
      </c>
      <c r="B39" s="1">
        <f>'raw data'!C41</f>
        <v>11216.4</v>
      </c>
      <c r="C39" s="1">
        <f>'capital stock data'!N39</f>
        <v>25368.980514492265</v>
      </c>
      <c r="D39" s="1">
        <f>'hours data'!H38</f>
        <v>244.15878759999998</v>
      </c>
      <c r="E39" s="22">
        <f>'raw data'!X41</f>
        <v>182748</v>
      </c>
      <c r="G39">
        <f t="shared" si="3"/>
        <v>30.775091966936582</v>
      </c>
      <c r="I39">
        <f t="shared" si="6"/>
        <v>201.54735228562285</v>
      </c>
      <c r="J39">
        <f t="shared" si="7"/>
        <v>183.5504307029607</v>
      </c>
      <c r="K39">
        <f t="shared" si="8"/>
        <v>102.45461766116819</v>
      </c>
      <c r="L39">
        <f t="shared" si="9"/>
        <v>107.17417579984163</v>
      </c>
      <c r="N39">
        <f t="shared" si="4"/>
        <v>1.011118830723143</v>
      </c>
      <c r="O39">
        <f t="shared" si="0"/>
        <v>0.8761764997400835</v>
      </c>
      <c r="P39">
        <f t="shared" si="1"/>
        <v>0.034985008524261375</v>
      </c>
      <c r="Q39">
        <f t="shared" si="2"/>
        <v>0.09995732245879689</v>
      </c>
    </row>
    <row r="40" spans="1:17" ht="12.75">
      <c r="A40">
        <f t="shared" si="10"/>
        <v>2001</v>
      </c>
      <c r="B40" s="1">
        <f>'raw data'!C42</f>
        <v>11337.5</v>
      </c>
      <c r="C40" s="1">
        <f>'capital stock data'!N40</f>
        <v>26398.449118474848</v>
      </c>
      <c r="D40" s="1">
        <f>'hours data'!H39</f>
        <v>242.097544</v>
      </c>
      <c r="E40" s="22">
        <f>'raw data'!X42</f>
        <v>185144</v>
      </c>
      <c r="G40">
        <f t="shared" si="3"/>
        <v>30.92820686456317</v>
      </c>
      <c r="I40">
        <f t="shared" si="6"/>
        <v>201.08695554135528</v>
      </c>
      <c r="J40">
        <f t="shared" si="7"/>
        <v>184.46364667114022</v>
      </c>
      <c r="K40">
        <f t="shared" si="8"/>
        <v>103.92545684307231</v>
      </c>
      <c r="L40">
        <f t="shared" si="9"/>
        <v>104.89412551708024</v>
      </c>
      <c r="N40">
        <f t="shared" si="4"/>
        <v>1.0078194974255517</v>
      </c>
      <c r="O40">
        <f t="shared" si="0"/>
        <v>0.883336523955472</v>
      </c>
      <c r="P40">
        <f t="shared" si="1"/>
        <v>0.05554908987988223</v>
      </c>
      <c r="Q40">
        <f t="shared" si="2"/>
        <v>0.06893388359019693</v>
      </c>
    </row>
    <row r="41" spans="1:17" ht="12.75">
      <c r="A41">
        <f t="shared" si="10"/>
        <v>2002</v>
      </c>
      <c r="B41" s="1">
        <f>'raw data'!C43</f>
        <v>11543.1</v>
      </c>
      <c r="C41" s="1">
        <f>'capital stock data'!N41</f>
        <v>27326.963770886163</v>
      </c>
      <c r="D41" s="1">
        <f>'hours data'!H40</f>
        <v>240.595758</v>
      </c>
      <c r="E41" s="22">
        <f>'raw data'!X43</f>
        <v>187442</v>
      </c>
      <c r="G41">
        <f t="shared" si="3"/>
        <v>31.42855105968493</v>
      </c>
      <c r="I41">
        <f t="shared" si="6"/>
        <v>202.22357777774968</v>
      </c>
      <c r="J41">
        <f t="shared" si="7"/>
        <v>187.44782597474696</v>
      </c>
      <c r="K41">
        <f t="shared" si="8"/>
        <v>104.77553815906109</v>
      </c>
      <c r="L41">
        <f t="shared" si="9"/>
        <v>102.9654404829766</v>
      </c>
      <c r="N41">
        <f t="shared" si="4"/>
        <v>1.0159512146493197</v>
      </c>
      <c r="O41">
        <f t="shared" si="0"/>
        <v>0.9064890933046399</v>
      </c>
      <c r="P41">
        <f t="shared" si="1"/>
        <v>0.06730193160849622</v>
      </c>
      <c r="Q41">
        <f t="shared" si="2"/>
        <v>0.042160189736183455</v>
      </c>
    </row>
    <row r="42" spans="1:17" ht="12.75">
      <c r="A42">
        <f t="shared" si="10"/>
        <v>2003</v>
      </c>
      <c r="B42" s="1">
        <f>'raw data'!C44</f>
        <v>11836.4</v>
      </c>
      <c r="C42" s="1">
        <f>'capital stock data'!N42</f>
        <v>28126.611831672664</v>
      </c>
      <c r="D42" s="1">
        <f>'hours data'!H41</f>
        <v>241.36856640000002</v>
      </c>
      <c r="E42" s="22">
        <f>'raw data'!X44</f>
        <v>189444</v>
      </c>
      <c r="G42">
        <f t="shared" si="3"/>
        <v>32.06485357027774</v>
      </c>
      <c r="I42">
        <f t="shared" si="6"/>
        <v>205.1705485084391</v>
      </c>
      <c r="J42">
        <f t="shared" si="7"/>
        <v>191.2428950521087</v>
      </c>
      <c r="K42">
        <f t="shared" si="8"/>
        <v>104.96860576451508</v>
      </c>
      <c r="L42">
        <f t="shared" si="9"/>
        <v>102.20456197474542</v>
      </c>
      <c r="N42">
        <f t="shared" si="4"/>
        <v>1.0368236521424112</v>
      </c>
      <c r="O42">
        <f t="shared" si="0"/>
        <v>0.935406150610558</v>
      </c>
      <c r="P42">
        <f t="shared" si="1"/>
        <v>0.06995790807966751</v>
      </c>
      <c r="Q42">
        <f t="shared" si="2"/>
        <v>0.031459593452186074</v>
      </c>
    </row>
    <row r="43" spans="1:17" ht="12.75">
      <c r="A43">
        <f t="shared" si="10"/>
        <v>2004</v>
      </c>
      <c r="B43" s="1">
        <f>'raw data'!C45</f>
        <v>12246.9</v>
      </c>
      <c r="C43" s="1">
        <f>'capital stock data'!N43</f>
        <v>28939.026289984315</v>
      </c>
      <c r="D43" s="1">
        <f>'hours data'!H42</f>
        <v>244.0252048</v>
      </c>
      <c r="E43" s="22">
        <f>'raw data'!X45</f>
        <v>191686</v>
      </c>
      <c r="G43">
        <f t="shared" si="3"/>
        <v>32.906335505019854</v>
      </c>
      <c r="I43">
        <f t="shared" si="6"/>
        <v>209.8031565799785</v>
      </c>
      <c r="J43">
        <f t="shared" si="7"/>
        <v>196.26170609958226</v>
      </c>
      <c r="K43">
        <f t="shared" si="8"/>
        <v>104.67952223305872</v>
      </c>
      <c r="L43">
        <f t="shared" si="9"/>
        <v>102.12091946556257</v>
      </c>
      <c r="N43">
        <f t="shared" si="4"/>
        <v>1.0690363840544688</v>
      </c>
      <c r="O43">
        <f t="shared" si="0"/>
        <v>0.9727787066317813</v>
      </c>
      <c r="P43">
        <f t="shared" si="1"/>
        <v>0.06597924492111278</v>
      </c>
      <c r="Q43">
        <f t="shared" si="2"/>
        <v>0.0302784325015749</v>
      </c>
    </row>
    <row r="44" spans="1:17" ht="12.75">
      <c r="A44">
        <f t="shared" si="10"/>
        <v>2005</v>
      </c>
      <c r="B44" s="1">
        <f>'raw data'!C46</f>
        <v>12623</v>
      </c>
      <c r="C44" s="1">
        <f>'capital stock data'!N44</f>
        <v>29864.989038480246</v>
      </c>
      <c r="D44" s="1">
        <f>'hours data'!H43</f>
        <v>249.104648</v>
      </c>
      <c r="E44" s="22">
        <f>'raw data'!X46</f>
        <v>193890</v>
      </c>
      <c r="G44">
        <f t="shared" si="3"/>
        <v>33.20494220286648</v>
      </c>
      <c r="I44">
        <f t="shared" si="6"/>
        <v>213.78804348701047</v>
      </c>
      <c r="J44">
        <f t="shared" si="7"/>
        <v>198.0426719553276</v>
      </c>
      <c r="K44">
        <f t="shared" si="8"/>
        <v>104.7436708042827</v>
      </c>
      <c r="L44">
        <f t="shared" si="9"/>
        <v>103.06159175553763</v>
      </c>
      <c r="N44">
        <f t="shared" si="4"/>
        <v>1.0961811697826969</v>
      </c>
      <c r="O44">
        <f t="shared" si="0"/>
        <v>0.9858113191203272</v>
      </c>
      <c r="P44">
        <f t="shared" si="1"/>
        <v>0.06686307089222095</v>
      </c>
      <c r="Q44">
        <f t="shared" si="2"/>
        <v>0.04350677977014877</v>
      </c>
    </row>
    <row r="45" spans="1:17" ht="12.75">
      <c r="A45">
        <f t="shared" si="10"/>
        <v>2006</v>
      </c>
      <c r="B45" s="1">
        <f>'raw data'!C47</f>
        <v>12958.5</v>
      </c>
      <c r="C45" s="1">
        <f>'capital stock data'!N45</f>
        <v>30908.366281951297</v>
      </c>
      <c r="D45" s="1">
        <f>'hours data'!H44</f>
        <v>254.59591559999998</v>
      </c>
      <c r="E45" s="22">
        <f>'raw data'!X47</f>
        <v>196292</v>
      </c>
      <c r="G45">
        <f t="shared" si="3"/>
        <v>33.21977819892558</v>
      </c>
      <c r="I45">
        <f t="shared" si="6"/>
        <v>216.7845734497149</v>
      </c>
      <c r="J45">
        <f t="shared" si="7"/>
        <v>198.1311575874577</v>
      </c>
      <c r="K45">
        <f t="shared" si="8"/>
        <v>105.16139533009144</v>
      </c>
      <c r="L45">
        <f t="shared" si="9"/>
        <v>104.04453113301568</v>
      </c>
      <c r="N45">
        <f t="shared" si="4"/>
        <v>1.1162620971002468</v>
      </c>
      <c r="O45">
        <f t="shared" si="0"/>
        <v>0.9864557725156163</v>
      </c>
      <c r="P45">
        <f t="shared" si="1"/>
        <v>0.07260518954147879</v>
      </c>
      <c r="Q45">
        <f t="shared" si="2"/>
        <v>0.057201135043151094</v>
      </c>
    </row>
    <row r="46" spans="1:17" ht="12.75">
      <c r="A46">
        <f t="shared" si="10"/>
        <v>2007</v>
      </c>
      <c r="B46" s="1">
        <f>'raw data'!C48</f>
        <v>13206.4</v>
      </c>
      <c r="C46" s="1">
        <f>'capital stock data'!N46</f>
        <v>31993.879981857375</v>
      </c>
      <c r="D46" s="1">
        <f>'hours data'!H45</f>
        <v>257.4516516</v>
      </c>
      <c r="E46" s="22">
        <f>'raw data'!X48</f>
        <v>198359</v>
      </c>
      <c r="G46">
        <f t="shared" si="3"/>
        <v>33.22488445518759</v>
      </c>
      <c r="I46">
        <f t="shared" si="6"/>
        <v>218.62950838829147</v>
      </c>
      <c r="J46">
        <f t="shared" si="7"/>
        <v>198.16161259104237</v>
      </c>
      <c r="K46">
        <f t="shared" si="8"/>
        <v>105.96807694571208</v>
      </c>
      <c r="L46">
        <f t="shared" si="9"/>
        <v>104.11521430697337</v>
      </c>
      <c r="N46">
        <f t="shared" si="4"/>
        <v>1.1284881344607884</v>
      </c>
      <c r="O46">
        <f t="shared" si="0"/>
        <v>0.9866775140462961</v>
      </c>
      <c r="P46">
        <f t="shared" si="1"/>
        <v>0.08362971602884031</v>
      </c>
      <c r="Q46">
        <f t="shared" si="2"/>
        <v>0.058180904385650975</v>
      </c>
    </row>
    <row r="47" spans="1:17" ht="12.75">
      <c r="A47">
        <f t="shared" si="10"/>
        <v>2008</v>
      </c>
      <c r="B47" s="1">
        <f>'raw data'!C49</f>
        <v>13161.9</v>
      </c>
      <c r="C47" s="1">
        <f>'capital stock data'!N47</f>
        <v>32980.997389329204</v>
      </c>
      <c r="D47" s="1">
        <f>'hours data'!H46</f>
        <v>253.9764864</v>
      </c>
      <c r="E47" s="22">
        <f>'raw data'!X49</f>
        <v>200091</v>
      </c>
      <c r="G47">
        <f t="shared" si="3"/>
        <v>33.0143368623054</v>
      </c>
      <c r="I47">
        <f t="shared" si="6"/>
        <v>216.00672548124078</v>
      </c>
      <c r="J47">
        <f t="shared" si="7"/>
        <v>196.9058535051388</v>
      </c>
      <c r="K47">
        <f t="shared" si="8"/>
        <v>107.7388325419056</v>
      </c>
      <c r="L47">
        <f t="shared" si="9"/>
        <v>101.82077102069162</v>
      </c>
      <c r="N47">
        <f t="shared" si="4"/>
        <v>1.1110762321451373</v>
      </c>
      <c r="O47">
        <f t="shared" si="0"/>
        <v>0.9775059994939758</v>
      </c>
      <c r="P47">
        <f t="shared" si="1"/>
        <v>0.1075383373294765</v>
      </c>
      <c r="Q47">
        <f t="shared" si="2"/>
        <v>0.02603189532168391</v>
      </c>
    </row>
    <row r="48" spans="1:17" ht="12.75">
      <c r="A48">
        <f t="shared" si="10"/>
        <v>2009</v>
      </c>
      <c r="B48" s="1">
        <f>'raw data'!C50</f>
        <v>12757.9</v>
      </c>
      <c r="C48" s="1">
        <f>'capital stock data'!N48</f>
        <v>33774.7317305523</v>
      </c>
      <c r="D48" s="1">
        <f>'hours data'!H47</f>
        <v>240.7562924</v>
      </c>
      <c r="E48" s="22">
        <f>'raw data'!X50</f>
        <v>201801</v>
      </c>
      <c r="G48">
        <f t="shared" si="3"/>
        <v>32.85970529751429</v>
      </c>
      <c r="I48">
        <f t="shared" si="6"/>
        <v>207.60228098589187</v>
      </c>
      <c r="J48">
        <f t="shared" si="7"/>
        <v>195.98359175046477</v>
      </c>
      <c r="K48">
        <f t="shared" si="8"/>
        <v>110.68471478599311</v>
      </c>
      <c r="L48">
        <f t="shared" si="9"/>
        <v>95.70282506954976</v>
      </c>
      <c r="N48">
        <f t="shared" si="4"/>
        <v>1.0538222950876828</v>
      </c>
      <c r="O48">
        <f t="shared" si="0"/>
        <v>0.9707328732631825</v>
      </c>
      <c r="P48">
        <f t="shared" si="1"/>
        <v>0.14645600418788374</v>
      </c>
      <c r="Q48">
        <f t="shared" si="2"/>
        <v>-0.06336658236338509</v>
      </c>
    </row>
    <row r="49" spans="1:17" ht="12.75">
      <c r="A49">
        <f t="shared" si="10"/>
        <v>2010</v>
      </c>
      <c r="B49" s="1">
        <f>'raw data'!C51</f>
        <v>13063</v>
      </c>
      <c r="C49" s="1">
        <f>'capital stock data'!N49</f>
        <v>34129.099795870105</v>
      </c>
      <c r="D49" s="1">
        <f>'hours data'!H48</f>
        <v>241.52635519999998</v>
      </c>
      <c r="E49" s="22">
        <f>'raw data'!X51</f>
        <v>203389</v>
      </c>
      <c r="G49">
        <f t="shared" si="3"/>
        <v>33.75619499826869</v>
      </c>
      <c r="I49">
        <f t="shared" si="6"/>
        <v>210.90734617037913</v>
      </c>
      <c r="J49">
        <f t="shared" si="7"/>
        <v>201.3304830244543</v>
      </c>
      <c r="K49">
        <f t="shared" si="8"/>
        <v>109.97011510946501</v>
      </c>
      <c r="L49">
        <f t="shared" si="9"/>
        <v>95.2593232660827</v>
      </c>
      <c r="N49">
        <f t="shared" si="4"/>
        <v>1.076609346904945</v>
      </c>
      <c r="O49">
        <f t="shared" si="0"/>
        <v>1.0095656242153253</v>
      </c>
      <c r="P49">
        <f t="shared" si="1"/>
        <v>0.1371115179211782</v>
      </c>
      <c r="Q49">
        <f t="shared" si="2"/>
        <v>-0.07006779523155805</v>
      </c>
    </row>
    <row r="50" spans="1:17" ht="12.75">
      <c r="A50">
        <f t="shared" si="10"/>
        <v>2011</v>
      </c>
      <c r="B50" s="1">
        <f>'raw data'!C52</f>
        <v>13299.1</v>
      </c>
      <c r="C50" s="1">
        <f>'capital stock data'!N50</f>
        <v>34416.08856763587</v>
      </c>
      <c r="D50" s="1">
        <f>'hours data'!H49</f>
        <v>244.37911680000002</v>
      </c>
      <c r="E50" s="22">
        <f>'raw data'!X52</f>
        <v>204839</v>
      </c>
      <c r="G50">
        <f>(B50/(C50^$C$1*D50^(1-$C$1)))^(1/(1-$C$1))</f>
        <v>34.124529292099574</v>
      </c>
      <c r="I50">
        <f>B50/E50/$B$3*$E$3*100</f>
        <v>213.19933505753994</v>
      </c>
      <c r="J50">
        <f>G50/$G$3*100</f>
        <v>203.52732189492673</v>
      </c>
      <c r="K50">
        <f>(C50/B50/$C$3*$B$3)^($C$1/(1-$C$1))*100</f>
        <v>109.45642480713467</v>
      </c>
      <c r="L50">
        <f>D50/E50/$D$3*$E$3*100</f>
        <v>95.702188497663</v>
      </c>
      <c r="N50">
        <f t="shared" si="4"/>
        <v>1.092202938516012</v>
      </c>
      <c r="O50">
        <f t="shared" si="0"/>
        <v>1.0252224776192012</v>
      </c>
      <c r="P50">
        <f t="shared" si="1"/>
        <v>0.13035663944670145</v>
      </c>
      <c r="Q50">
        <f t="shared" si="2"/>
        <v>-0.06337617854989122</v>
      </c>
    </row>
    <row r="51" spans="1:17" ht="12.75">
      <c r="A51">
        <f t="shared" si="10"/>
        <v>2012</v>
      </c>
      <c r="B51" s="1">
        <f>'raw data'!C53</f>
        <v>13591.1</v>
      </c>
      <c r="C51" s="1">
        <f>'capital stock data'!N51</f>
        <v>34748.32712420368</v>
      </c>
      <c r="D51" s="1">
        <f>'hours data'!H50</f>
        <v>249.66267560000003</v>
      </c>
      <c r="E51" s="22">
        <f>'raw data'!X53</f>
        <v>206365.4710197951</v>
      </c>
      <c r="G51">
        <f>(B51/(C51^$C$1*D51^(1-$C$1)))^(1/(1-$C$1))</f>
        <v>34.33929333510923</v>
      </c>
      <c r="I51">
        <f>B51/E51/$B$3*$E$3*100</f>
        <v>216.2687728892462</v>
      </c>
      <c r="J51">
        <f>G51/$G$3*100</f>
        <v>204.80822895561994</v>
      </c>
      <c r="K51">
        <f>(C51/B51/$C$3*$B$3)^($C$1/(1-$C$1))*100</f>
        <v>108.80764263565351</v>
      </c>
      <c r="L51">
        <f>D51/E51/$D$3*$E$3*100</f>
        <v>97.04809452741281</v>
      </c>
      <c r="N51">
        <f t="shared" si="4"/>
        <v>1.112825369182707</v>
      </c>
      <c r="O51">
        <f t="shared" si="0"/>
        <v>1.0342736823055028</v>
      </c>
      <c r="P51">
        <f t="shared" si="1"/>
        <v>0.12177989487240097</v>
      </c>
      <c r="Q51">
        <f t="shared" si="2"/>
        <v>-0.04322820799519748</v>
      </c>
    </row>
    <row r="52" spans="2:5" ht="12.75">
      <c r="B52" s="1"/>
      <c r="C52" s="1"/>
      <c r="D52" s="1"/>
      <c r="E52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A3" sqref="A3"/>
    </sheetView>
  </sheetViews>
  <sheetFormatPr defaultColWidth="9.140625" defaultRowHeight="12.75"/>
  <cols>
    <col min="5" max="5" width="9.140625" style="16" customWidth="1"/>
  </cols>
  <sheetData>
    <row r="1" spans="2:10" ht="12.75">
      <c r="B1" t="s">
        <v>21</v>
      </c>
      <c r="C1" t="s">
        <v>52</v>
      </c>
      <c r="E1" s="16" t="s">
        <v>56</v>
      </c>
      <c r="G1" t="s">
        <v>47</v>
      </c>
      <c r="H1" t="s">
        <v>36</v>
      </c>
      <c r="J1" t="s">
        <v>53</v>
      </c>
    </row>
    <row r="2" spans="1:10" ht="12.75">
      <c r="A2">
        <v>1964</v>
      </c>
      <c r="B2" s="1">
        <f>'raw data'!T5</f>
        <v>1.6</v>
      </c>
      <c r="C2" s="24">
        <f>'raw data'!V5</f>
        <v>4.4</v>
      </c>
      <c r="E2" s="16">
        <f aca="true" t="shared" si="0" ref="E2:E49">((1+C2/100)/(1+B2/100)-1)*100</f>
        <v>2.7559055118110187</v>
      </c>
      <c r="G2">
        <f>'capital stock data'!F3</f>
        <v>3389.4</v>
      </c>
      <c r="H2">
        <f>'capital stock data'!N3</f>
        <v>7296.5349132265565</v>
      </c>
      <c r="J2">
        <f>(alpha!$I$1*G2/H2-'capital stock data'!$Q$8)*100</f>
        <v>10.368099216337235</v>
      </c>
    </row>
    <row r="3" spans="1:10" ht="12.75">
      <c r="A3">
        <f aca="true" t="shared" si="1" ref="A3:A49">A2+1</f>
        <v>1965</v>
      </c>
      <c r="B3" s="1">
        <f>'raw data'!T6</f>
        <v>1.8</v>
      </c>
      <c r="C3" s="24">
        <f>'raw data'!V6</f>
        <v>4.49</v>
      </c>
      <c r="E3" s="16">
        <f t="shared" si="0"/>
        <v>2.642436149312366</v>
      </c>
      <c r="G3">
        <f>'capital stock data'!F4</f>
        <v>3607</v>
      </c>
      <c r="H3">
        <f>'capital stock data'!N4</f>
        <v>7610.295115757415</v>
      </c>
      <c r="J3">
        <f>(alpha!$I$1*G3/H3-'capital stock data'!$Q$8)*100</f>
        <v>10.678948384955419</v>
      </c>
    </row>
    <row r="4" spans="1:10" ht="12.75">
      <c r="A4">
        <f t="shared" si="1"/>
        <v>1966</v>
      </c>
      <c r="B4" s="1">
        <f>'raw data'!T7</f>
        <v>2.8</v>
      </c>
      <c r="C4" s="24">
        <f>'raw data'!V7</f>
        <v>5.13</v>
      </c>
      <c r="E4" s="16">
        <f t="shared" si="0"/>
        <v>2.2665369649805367</v>
      </c>
      <c r="G4">
        <f>'capital stock data'!F5</f>
        <v>3842.1</v>
      </c>
      <c r="H4">
        <f>'capital stock data'!N5</f>
        <v>7960.731231474334</v>
      </c>
      <c r="J4">
        <f>(alpha!$I$1*G4/H4-'capital stock data'!$Q$8)*100</f>
        <v>10.964345888882004</v>
      </c>
    </row>
    <row r="5" spans="1:10" ht="12.75">
      <c r="A5">
        <f t="shared" si="1"/>
        <v>1967</v>
      </c>
      <c r="B5" s="1">
        <f>'raw data'!T8</f>
        <v>3.1</v>
      </c>
      <c r="C5" s="24">
        <f>'raw data'!V8</f>
        <v>5.51</v>
      </c>
      <c r="E5" s="16">
        <f t="shared" si="0"/>
        <v>2.33753637245393</v>
      </c>
      <c r="G5">
        <f>'capital stock data'!F6</f>
        <v>3939.2</v>
      </c>
      <c r="H5">
        <f>'capital stock data'!N6</f>
        <v>8336.817597635836</v>
      </c>
      <c r="J5">
        <f>(alpha!$I$1*G5/H5-'capital stock data'!$Q$8)*100</f>
        <v>10.630984960835713</v>
      </c>
    </row>
    <row r="6" spans="1:10" ht="12.75">
      <c r="A6">
        <f t="shared" si="1"/>
        <v>1968</v>
      </c>
      <c r="B6" s="1">
        <f>'raw data'!T9</f>
        <v>4.2</v>
      </c>
      <c r="C6" s="24">
        <f>'raw data'!V9</f>
        <v>6.18</v>
      </c>
      <c r="E6" s="16">
        <f t="shared" si="0"/>
        <v>1.900191938579665</v>
      </c>
      <c r="G6">
        <f>'capital stock data'!F7</f>
        <v>4129.9</v>
      </c>
      <c r="H6">
        <f>'capital stock data'!N7</f>
        <v>8690.89956887171</v>
      </c>
      <c r="J6">
        <f>(alpha!$I$1*G6/H6-'capital stock data'!$Q$8)*100</f>
        <v>10.719609655868645</v>
      </c>
    </row>
    <row r="7" spans="1:10" ht="12.75">
      <c r="A7">
        <f t="shared" si="1"/>
        <v>1969</v>
      </c>
      <c r="B7" s="1">
        <f>'raw data'!T10</f>
        <v>4.9</v>
      </c>
      <c r="C7" s="24">
        <f>'raw data'!V10</f>
        <v>7.03</v>
      </c>
      <c r="E7" s="16">
        <f t="shared" si="0"/>
        <v>2.030505243088676</v>
      </c>
      <c r="G7">
        <f>'capital stock data'!F8</f>
        <v>4258.2</v>
      </c>
      <c r="H7">
        <f>'capital stock data'!N8</f>
        <v>9059.903336300804</v>
      </c>
      <c r="J7">
        <f>(alpha!$I$1*G7/H7-'capital stock data'!$Q$8)*100</f>
        <v>10.548627550326211</v>
      </c>
    </row>
    <row r="8" spans="1:10" ht="12.75">
      <c r="A8">
        <f t="shared" si="1"/>
        <v>1970</v>
      </c>
      <c r="B8" s="1">
        <f>'raw data'!T11</f>
        <v>5.3</v>
      </c>
      <c r="C8" s="24">
        <f>'raw data'!V11</f>
        <v>8.04</v>
      </c>
      <c r="E8" s="16">
        <f t="shared" si="0"/>
        <v>2.602089268755936</v>
      </c>
      <c r="G8">
        <f>'capital stock data'!F9</f>
        <v>4266.3</v>
      </c>
      <c r="H8">
        <f>'capital stock data'!N9</f>
        <v>9438.095294169316</v>
      </c>
      <c r="J8">
        <f>(alpha!$I$1*G8/H8-'capital stock data'!$Q$8)*100</f>
        <v>9.956806868475518</v>
      </c>
    </row>
    <row r="9" spans="1:10" ht="12.75">
      <c r="A9">
        <f t="shared" si="1"/>
        <v>1971</v>
      </c>
      <c r="B9" s="1">
        <f>'raw data'!T12</f>
        <v>5</v>
      </c>
      <c r="C9" s="24">
        <f>'raw data'!V12</f>
        <v>7.39</v>
      </c>
      <c r="E9" s="16">
        <f t="shared" si="0"/>
        <v>2.276190476190476</v>
      </c>
      <c r="G9">
        <f>'capital stock data'!F10</f>
        <v>4409.5</v>
      </c>
      <c r="H9">
        <f>'capital stock data'!N10</f>
        <v>9770.726062930267</v>
      </c>
      <c r="J9">
        <f>(alpha!$I$1*G9/H9-'capital stock data'!$Q$8)*100</f>
        <v>9.932683317138341</v>
      </c>
    </row>
    <row r="10" spans="1:10" ht="12.75">
      <c r="A10">
        <f t="shared" si="1"/>
        <v>1972</v>
      </c>
      <c r="B10" s="1">
        <f>'raw data'!T13</f>
        <v>4.3</v>
      </c>
      <c r="C10" s="24">
        <f>'raw data'!V13</f>
        <v>7.21</v>
      </c>
      <c r="E10" s="16">
        <f t="shared" si="0"/>
        <v>2.7900287631831278</v>
      </c>
      <c r="G10">
        <f>'capital stock data'!F11</f>
        <v>4643.8</v>
      </c>
      <c r="H10">
        <f>'capital stock data'!N11</f>
        <v>10117.873200830272</v>
      </c>
      <c r="J10">
        <f>(alpha!$I$1*G10/H10-'capital stock data'!$Q$8)*100</f>
        <v>10.185307681145762</v>
      </c>
    </row>
    <row r="11" spans="1:10" ht="12.75">
      <c r="A11">
        <f t="shared" si="1"/>
        <v>1973</v>
      </c>
      <c r="B11" s="1">
        <f>'raw data'!T14</f>
        <v>5.5</v>
      </c>
      <c r="C11" s="24">
        <f>'raw data'!V14</f>
        <v>7.44</v>
      </c>
      <c r="E11" s="16">
        <f t="shared" si="0"/>
        <v>1.8388625592417052</v>
      </c>
      <c r="G11">
        <f>'capital stock data'!F12</f>
        <v>4912.8</v>
      </c>
      <c r="H11">
        <f>'capital stock data'!N12</f>
        <v>10523.927011807407</v>
      </c>
      <c r="J11">
        <f>(alpha!$I$1*G11/H11-'capital stock data'!$Q$8)*100</f>
        <v>10.443827294015543</v>
      </c>
    </row>
    <row r="12" spans="1:10" ht="12.75">
      <c r="A12">
        <f t="shared" si="1"/>
        <v>1974</v>
      </c>
      <c r="B12" s="1">
        <f>'raw data'!T15</f>
        <v>9.1</v>
      </c>
      <c r="C12" s="24">
        <f>'raw data'!V15</f>
        <v>8.57</v>
      </c>
      <c r="E12" s="16">
        <f t="shared" si="0"/>
        <v>-0.4857928505957676</v>
      </c>
      <c r="G12">
        <f>'capital stock data'!F13</f>
        <v>4885.7</v>
      </c>
      <c r="H12">
        <f>'capital stock data'!N13</f>
        <v>10984.320420708995</v>
      </c>
      <c r="J12">
        <f>(alpha!$I$1*G12/H12-'capital stock data'!$Q$8)*100</f>
        <v>9.718395801757795</v>
      </c>
    </row>
    <row r="13" spans="1:10" ht="12.75">
      <c r="A13">
        <f t="shared" si="1"/>
        <v>1975</v>
      </c>
      <c r="B13" s="1">
        <f>'raw data'!T16</f>
        <v>9.5</v>
      </c>
      <c r="C13" s="24">
        <f>'raw data'!V16</f>
        <v>8.83</v>
      </c>
      <c r="E13" s="16">
        <f t="shared" si="0"/>
        <v>-0.6118721461187193</v>
      </c>
      <c r="G13">
        <f>'capital stock data'!F14</f>
        <v>4875.4</v>
      </c>
      <c r="H13">
        <f>'capital stock data'!N14</f>
        <v>11393.665182401463</v>
      </c>
      <c r="J13">
        <f>(alpha!$I$1*G13/H13-'capital stock data'!$Q$8)*100</f>
        <v>9.162500100923069</v>
      </c>
    </row>
    <row r="14" spans="1:10" ht="12.75">
      <c r="A14">
        <f t="shared" si="1"/>
        <v>1976</v>
      </c>
      <c r="B14" s="1">
        <f>'raw data'!T17</f>
        <v>5.7</v>
      </c>
      <c r="C14" s="24">
        <f>'raw data'!V17</f>
        <v>8.43</v>
      </c>
      <c r="E14" s="16">
        <f t="shared" si="0"/>
        <v>2.5827814569536534</v>
      </c>
      <c r="G14">
        <f>'capital stock data'!F15</f>
        <v>5136.9</v>
      </c>
      <c r="H14">
        <f>'capital stock data'!N15</f>
        <v>11724.326566198059</v>
      </c>
      <c r="J14">
        <f>(alpha!$I$1*G14/H14-'capital stock data'!$Q$8)*100</f>
        <v>9.499507471249336</v>
      </c>
    </row>
    <row r="15" spans="1:10" ht="12.75">
      <c r="A15">
        <f t="shared" si="1"/>
        <v>1977</v>
      </c>
      <c r="B15" s="1">
        <f>'raw data'!T18</f>
        <v>6.4</v>
      </c>
      <c r="C15" s="24">
        <f>'raw data'!V18</f>
        <v>8.02</v>
      </c>
      <c r="E15" s="16">
        <f t="shared" si="0"/>
        <v>1.5225563909774475</v>
      </c>
      <c r="G15">
        <f>'capital stock data'!F16</f>
        <v>5373.1</v>
      </c>
      <c r="H15">
        <f>'capital stock data'!N16</f>
        <v>12107.396420417304</v>
      </c>
      <c r="J15">
        <f>(alpha!$I$1*G15/H15-'capital stock data'!$Q$8)*100</f>
        <v>9.685406464243895</v>
      </c>
    </row>
    <row r="16" spans="1:10" ht="12.75">
      <c r="A16">
        <f t="shared" si="1"/>
        <v>1978</v>
      </c>
      <c r="B16" s="1">
        <f>'raw data'!T19</f>
        <v>7</v>
      </c>
      <c r="C16" s="24">
        <f>'raw data'!V19</f>
        <v>8.73</v>
      </c>
      <c r="E16" s="16">
        <f t="shared" si="0"/>
        <v>1.6168224299065281</v>
      </c>
      <c r="G16">
        <f>'capital stock data'!F17</f>
        <v>5672.8</v>
      </c>
      <c r="H16">
        <f>'capital stock data'!N17</f>
        <v>12587.151953732888</v>
      </c>
      <c r="J16">
        <f>(alpha!$I$1*G16/H16-'capital stock data'!$Q$8)*100</f>
        <v>9.912425410512851</v>
      </c>
    </row>
    <row r="17" spans="1:10" ht="12.75">
      <c r="A17">
        <f t="shared" si="1"/>
        <v>1979</v>
      </c>
      <c r="B17" s="1">
        <f>'raw data'!T20</f>
        <v>8.3</v>
      </c>
      <c r="C17" s="24">
        <f>'raw data'!V20</f>
        <v>9.63</v>
      </c>
      <c r="E17" s="16">
        <f t="shared" si="0"/>
        <v>1.2280701754386003</v>
      </c>
      <c r="G17">
        <f>'capital stock data'!F18</f>
        <v>5850.1</v>
      </c>
      <c r="H17">
        <f>'capital stock data'!N18</f>
        <v>13176.96126776305</v>
      </c>
      <c r="J17">
        <f>(alpha!$I$1*G17/H17-'capital stock data'!$Q$8)*100</f>
        <v>9.691256926234793</v>
      </c>
    </row>
    <row r="18" spans="1:10" ht="12.75">
      <c r="A18">
        <f t="shared" si="1"/>
        <v>1980</v>
      </c>
      <c r="B18" s="1">
        <f>'raw data'!T21</f>
        <v>9.1</v>
      </c>
      <c r="C18" s="24">
        <f>'raw data'!V21</f>
        <v>11.94</v>
      </c>
      <c r="E18" s="16">
        <f t="shared" si="0"/>
        <v>2.6031164069660884</v>
      </c>
      <c r="G18">
        <f>'capital stock data'!F19</f>
        <v>5834</v>
      </c>
      <c r="H18">
        <f>'capital stock data'!N19</f>
        <v>13814.249455433423</v>
      </c>
      <c r="J18">
        <f>(alpha!$I$1*G18/H18-'capital stock data'!$Q$8)*100</f>
        <v>8.978556027338701</v>
      </c>
    </row>
    <row r="19" spans="1:10" ht="12.75">
      <c r="A19">
        <f t="shared" si="1"/>
        <v>1981</v>
      </c>
      <c r="B19" s="1">
        <f>'raw data'!T22</f>
        <v>9.4</v>
      </c>
      <c r="C19" s="24">
        <f>'raw data'!V22</f>
        <v>14.17</v>
      </c>
      <c r="E19" s="16">
        <f t="shared" si="0"/>
        <v>4.36014625228518</v>
      </c>
      <c r="G19">
        <f>'capital stock data'!F20</f>
        <v>5982.1</v>
      </c>
      <c r="H19">
        <f>'capital stock data'!N20</f>
        <v>14359.746726184323</v>
      </c>
      <c r="J19">
        <f>(alpha!$I$1*G19/H19-'capital stock data'!$Q$8)*100</f>
        <v>8.789919347182739</v>
      </c>
    </row>
    <row r="20" spans="1:10" ht="12.75">
      <c r="A20">
        <f t="shared" si="1"/>
        <v>1982</v>
      </c>
      <c r="B20" s="1">
        <f>'raw data'!T23</f>
        <v>6.1</v>
      </c>
      <c r="C20" s="24">
        <f>'raw data'!V23</f>
        <v>13.79</v>
      </c>
      <c r="E20" s="16">
        <f t="shared" si="0"/>
        <v>7.247879359095188</v>
      </c>
      <c r="G20">
        <f>'capital stock data'!F21</f>
        <v>5865.9</v>
      </c>
      <c r="H20">
        <f>'capital stock data'!N21</f>
        <v>14894.811001144659</v>
      </c>
      <c r="J20">
        <f>(alpha!$I$1*G20/H20-'capital stock data'!$Q$8)*100</f>
        <v>8.04035343050907</v>
      </c>
    </row>
    <row r="21" spans="1:10" ht="12.75">
      <c r="A21">
        <f t="shared" si="1"/>
        <v>1983</v>
      </c>
      <c r="B21" s="1">
        <f>'raw data'!T24</f>
        <v>4</v>
      </c>
      <c r="C21" s="24">
        <f>'raw data'!V24</f>
        <v>12.04</v>
      </c>
      <c r="E21" s="16">
        <f t="shared" si="0"/>
        <v>7.73076923076923</v>
      </c>
      <c r="G21">
        <f>'capital stock data'!F22</f>
        <v>6130.9</v>
      </c>
      <c r="H21">
        <f>'capital stock data'!N22</f>
        <v>15323.214741456899</v>
      </c>
      <c r="J21">
        <f>(alpha!$I$1*G21/H21-'capital stock data'!$Q$8)*100</f>
        <v>8.247236682599018</v>
      </c>
    </row>
    <row r="22" spans="1:10" ht="12.75">
      <c r="A22">
        <f t="shared" si="1"/>
        <v>1984</v>
      </c>
      <c r="B22" s="1">
        <f>'raw data'!T25</f>
        <v>3.8</v>
      </c>
      <c r="C22" s="24">
        <f>'raw data'!V25</f>
        <v>12.71</v>
      </c>
      <c r="E22" s="16">
        <f t="shared" si="0"/>
        <v>8.583815028901732</v>
      </c>
      <c r="G22">
        <f>'capital stock data'!F23</f>
        <v>6571.5</v>
      </c>
      <c r="H22">
        <f>'capital stock data'!N23</f>
        <v>15770.268602462347</v>
      </c>
      <c r="J22">
        <f>(alpha!$I$1*G22/H22-'capital stock data'!$Q$8)*100</f>
        <v>8.793663357241687</v>
      </c>
    </row>
    <row r="23" spans="1:10" ht="12.75">
      <c r="A23">
        <f t="shared" si="1"/>
        <v>1985</v>
      </c>
      <c r="B23" s="1">
        <f>'raw data'!T26</f>
        <v>3</v>
      </c>
      <c r="C23" s="24">
        <f>'raw data'!V26</f>
        <v>11.37</v>
      </c>
      <c r="E23" s="16">
        <f t="shared" si="0"/>
        <v>8.126213592233</v>
      </c>
      <c r="G23">
        <f>'capital stock data'!F24</f>
        <v>6843.4</v>
      </c>
      <c r="H23">
        <f>'capital stock data'!N24</f>
        <v>16346.724535480938</v>
      </c>
      <c r="J23">
        <f>(alpha!$I$1*G23/H23-'capital stock data'!$Q$8)*100</f>
        <v>8.857490188211603</v>
      </c>
    </row>
    <row r="24" spans="1:10" ht="12.75">
      <c r="A24">
        <f t="shared" si="1"/>
        <v>1986</v>
      </c>
      <c r="B24" s="1">
        <f>'raw data'!T27</f>
        <v>2.2</v>
      </c>
      <c r="C24" s="24">
        <f>'raw data'!V27</f>
        <v>9.02</v>
      </c>
      <c r="E24" s="16">
        <f t="shared" si="0"/>
        <v>6.67318982387477</v>
      </c>
      <c r="G24">
        <f>'capital stock data'!F25</f>
        <v>7080.5</v>
      </c>
      <c r="H24">
        <f>'capital stock data'!N25</f>
        <v>16958.371261458167</v>
      </c>
      <c r="J24">
        <f>(alpha!$I$1*G24/H24-'capital stock data'!$Q$8)*100</f>
        <v>8.820679774646736</v>
      </c>
    </row>
    <row r="25" spans="1:10" ht="12.75">
      <c r="A25">
        <f t="shared" si="1"/>
        <v>1987</v>
      </c>
      <c r="B25" s="1">
        <f>'raw data'!T28</f>
        <v>2.9</v>
      </c>
      <c r="C25" s="24">
        <f>'raw data'!V28</f>
        <v>9.38</v>
      </c>
      <c r="E25" s="16">
        <f t="shared" si="0"/>
        <v>6.297376093294482</v>
      </c>
      <c r="G25">
        <f>'capital stock data'!F26</f>
        <v>7307</v>
      </c>
      <c r="H25">
        <f>'capital stock data'!N26</f>
        <v>17572.581930787295</v>
      </c>
      <c r="J25">
        <f>(alpha!$I$1*G25/H25-'capital stock data'!$Q$8)*100</f>
        <v>8.764571248304055</v>
      </c>
    </row>
    <row r="26" spans="1:10" ht="12.75">
      <c r="A26">
        <f t="shared" si="1"/>
        <v>1988</v>
      </c>
      <c r="B26" s="1">
        <f>'raw data'!T29</f>
        <v>3.4</v>
      </c>
      <c r="C26" s="24">
        <f>'raw data'!V29</f>
        <v>9.71</v>
      </c>
      <c r="E26" s="16">
        <f t="shared" si="0"/>
        <v>6.102514506769818</v>
      </c>
      <c r="G26">
        <f>'capital stock data'!F27</f>
        <v>7607.4</v>
      </c>
      <c r="H26">
        <f>'capital stock data'!N27</f>
        <v>18160.38084209556</v>
      </c>
      <c r="J26">
        <f>(alpha!$I$1*G26/H26-'capital stock data'!$Q$8)*100</f>
        <v>8.866065747696734</v>
      </c>
    </row>
    <row r="27" spans="1:10" ht="12.75">
      <c r="A27">
        <f t="shared" si="1"/>
        <v>1989</v>
      </c>
      <c r="B27" s="1">
        <f>'raw data'!T30</f>
        <v>3.8</v>
      </c>
      <c r="C27" s="24">
        <f>'raw data'!V30</f>
        <v>9.26</v>
      </c>
      <c r="E27" s="16">
        <f t="shared" si="0"/>
        <v>5.260115606936422</v>
      </c>
      <c r="G27">
        <f>'capital stock data'!F28</f>
        <v>7879.2</v>
      </c>
      <c r="H27">
        <f>'capital stock data'!N28</f>
        <v>18741.238210194857</v>
      </c>
      <c r="J27">
        <f>(alpha!$I$1*G27/H27-'capital stock data'!$Q$8)*100</f>
        <v>8.916095842612167</v>
      </c>
    </row>
    <row r="28" spans="1:10" ht="12.75">
      <c r="A28">
        <f t="shared" si="1"/>
        <v>1990</v>
      </c>
      <c r="B28" s="1">
        <f>'raw data'!T31</f>
        <v>3.9</v>
      </c>
      <c r="C28" s="24">
        <f>'raw data'!V31</f>
        <v>9.32</v>
      </c>
      <c r="E28" s="16">
        <f t="shared" si="0"/>
        <v>5.2165543792107805</v>
      </c>
      <c r="G28">
        <f>'capital stock data'!F29</f>
        <v>8027.1</v>
      </c>
      <c r="H28">
        <f>'capital stock data'!N29</f>
        <v>19319.99762988437</v>
      </c>
      <c r="J28">
        <f>(alpha!$I$1*G28/H28-'capital stock data'!$Q$8)*100</f>
        <v>8.753481805048668</v>
      </c>
    </row>
    <row r="29" spans="1:10" ht="12.75">
      <c r="A29">
        <f t="shared" si="1"/>
        <v>1991</v>
      </c>
      <c r="B29" s="1">
        <f>'raw data'!T32</f>
        <v>3.5</v>
      </c>
      <c r="C29" s="24">
        <f>'raw data'!V32</f>
        <v>8.77</v>
      </c>
      <c r="E29" s="16">
        <f t="shared" si="0"/>
        <v>5.091787439613515</v>
      </c>
      <c r="G29">
        <f>'capital stock data'!F30</f>
        <v>8008.3</v>
      </c>
      <c r="H29">
        <f>'capital stock data'!N30</f>
        <v>19838.113137659617</v>
      </c>
      <c r="J29">
        <f>(alpha!$I$1*G29/H29-'capital stock data'!$Q$8)*100</f>
        <v>8.365013386229544</v>
      </c>
    </row>
    <row r="30" spans="1:10" ht="12.75">
      <c r="A30">
        <f t="shared" si="1"/>
        <v>1992</v>
      </c>
      <c r="B30" s="1">
        <f>'raw data'!T33</f>
        <v>2.4</v>
      </c>
      <c r="C30" s="24">
        <f>'raw data'!V33</f>
        <v>8.14</v>
      </c>
      <c r="E30" s="16">
        <f t="shared" si="0"/>
        <v>5.605468749999987</v>
      </c>
      <c r="G30">
        <f>'capital stock data'!F31</f>
        <v>8280</v>
      </c>
      <c r="H30">
        <f>'capital stock data'!N31</f>
        <v>20229.05620642601</v>
      </c>
      <c r="J30">
        <f>(alpha!$I$1*G30/H30-'capital stock data'!$Q$8)*100</f>
        <v>8.550366078988464</v>
      </c>
    </row>
    <row r="31" spans="1:10" ht="12.75">
      <c r="A31">
        <f t="shared" si="1"/>
        <v>1993</v>
      </c>
      <c r="B31" s="1">
        <f>'raw data'!T34</f>
        <v>2.2</v>
      </c>
      <c r="C31" s="24">
        <f>'raw data'!V34</f>
        <v>7.22</v>
      </c>
      <c r="E31" s="16">
        <f t="shared" si="0"/>
        <v>4.9119373776908</v>
      </c>
      <c r="G31">
        <f>'capital stock data'!F32</f>
        <v>8516.2</v>
      </c>
      <c r="H31">
        <f>'capital stock data'!N32</f>
        <v>20631.455682736178</v>
      </c>
      <c r="J31">
        <f>(alpha!$I$1*G31/H31-'capital stock data'!$Q$8)*100</f>
        <v>8.664456376430751</v>
      </c>
    </row>
    <row r="32" spans="1:10" ht="12.75">
      <c r="A32">
        <f t="shared" si="1"/>
        <v>1994</v>
      </c>
      <c r="B32" s="1">
        <f>'raw data'!T35</f>
        <v>2.1</v>
      </c>
      <c r="C32" s="24">
        <f>'raw data'!V35</f>
        <v>7.96</v>
      </c>
      <c r="E32" s="16">
        <f t="shared" si="0"/>
        <v>5.739471106758098</v>
      </c>
      <c r="G32">
        <f>'capital stock data'!F33</f>
        <v>8863.1</v>
      </c>
      <c r="H32">
        <f>'capital stock data'!N33</f>
        <v>21086.350598124598</v>
      </c>
      <c r="J32">
        <f>(alpha!$I$1*G32/H32-'capital stock data'!$Q$8)*100</f>
        <v>8.912921159752695</v>
      </c>
    </row>
    <row r="33" spans="1:10" ht="12.75">
      <c r="A33">
        <f t="shared" si="1"/>
        <v>1995</v>
      </c>
      <c r="B33" s="1">
        <f>'raw data'!T36</f>
        <v>2.1</v>
      </c>
      <c r="C33" s="24">
        <f>'raw data'!V36</f>
        <v>7.59</v>
      </c>
      <c r="E33" s="16">
        <f t="shared" si="0"/>
        <v>5.377081292850172</v>
      </c>
      <c r="G33">
        <f>'capital stock data'!F34</f>
        <v>9086</v>
      </c>
      <c r="H33">
        <f>'capital stock data'!N34</f>
        <v>21616.82424893632</v>
      </c>
      <c r="J33">
        <f>(alpha!$I$1*G33/H33-'capital stock data'!$Q$8)*100</f>
        <v>8.912813285625932</v>
      </c>
    </row>
    <row r="34" spans="1:10" ht="12.75">
      <c r="A34">
        <f t="shared" si="1"/>
        <v>1996</v>
      </c>
      <c r="B34" s="1">
        <f>'raw data'!T37</f>
        <v>1.9</v>
      </c>
      <c r="C34" s="24">
        <f>'raw data'!V37</f>
        <v>7.37</v>
      </c>
      <c r="E34" s="16">
        <f t="shared" si="0"/>
        <v>5.368007850834178</v>
      </c>
      <c r="G34">
        <f>'capital stock data'!F35</f>
        <v>9425.8</v>
      </c>
      <c r="H34">
        <f>'capital stock data'!N35</f>
        <v>22200.779273105083</v>
      </c>
      <c r="J34">
        <f>(alpha!$I$1*G34/H34-'capital stock data'!$Q$8)*100</f>
        <v>9.052738561990436</v>
      </c>
    </row>
    <row r="35" spans="1:10" ht="12.75">
      <c r="A35">
        <f t="shared" si="1"/>
        <v>1997</v>
      </c>
      <c r="B35" s="1">
        <f>'raw data'!T38</f>
        <v>1.8</v>
      </c>
      <c r="C35" s="24">
        <f>'raw data'!V38</f>
        <v>7.26</v>
      </c>
      <c r="E35" s="16">
        <f t="shared" si="0"/>
        <v>5.36345776031435</v>
      </c>
      <c r="G35">
        <f>'capital stock data'!F36</f>
        <v>9845.9</v>
      </c>
      <c r="H35">
        <f>'capital stock data'!N36</f>
        <v>22855.143357812027</v>
      </c>
      <c r="J35">
        <f>(alpha!$I$1*G35/H35-'capital stock data'!$Q$8)*100</f>
        <v>9.257695914841635</v>
      </c>
    </row>
    <row r="36" spans="1:10" ht="12.75">
      <c r="A36">
        <f t="shared" si="1"/>
        <v>1998</v>
      </c>
      <c r="B36" s="1">
        <f>'raw data'!T39</f>
        <v>1.1</v>
      </c>
      <c r="C36" s="24">
        <f>'raw data'!V39</f>
        <v>6.53</v>
      </c>
      <c r="E36" s="16">
        <f t="shared" si="0"/>
        <v>5.370919881305647</v>
      </c>
      <c r="G36">
        <f>'capital stock data'!F37</f>
        <v>10274.7</v>
      </c>
      <c r="H36">
        <f>'capital stock data'!N37</f>
        <v>23584.494694833265</v>
      </c>
      <c r="J36">
        <f>(alpha!$I$1*G36/H36-'capital stock data'!$Q$8)*100</f>
        <v>9.417676606549453</v>
      </c>
    </row>
    <row r="37" spans="1:10" ht="12.75">
      <c r="A37">
        <f t="shared" si="1"/>
        <v>1999</v>
      </c>
      <c r="B37" s="1">
        <f>'raw data'!T40</f>
        <v>1.5</v>
      </c>
      <c r="C37" s="24">
        <f>'raw data'!V40</f>
        <v>7.04</v>
      </c>
      <c r="E37" s="16">
        <f t="shared" si="0"/>
        <v>5.458128078817737</v>
      </c>
      <c r="G37">
        <f>'capital stock data'!F38</f>
        <v>10770.7</v>
      </c>
      <c r="H37">
        <f>'capital stock data'!N38</f>
        <v>24420.780340452624</v>
      </c>
      <c r="J37">
        <f>(alpha!$I$1*G37/H37-'capital stock data'!$Q$8)*100</f>
        <v>9.595192071564899</v>
      </c>
    </row>
    <row r="38" spans="1:10" ht="12.75">
      <c r="A38">
        <f t="shared" si="1"/>
        <v>2000</v>
      </c>
      <c r="B38" s="1">
        <f>'raw data'!T41</f>
        <v>2.2</v>
      </c>
      <c r="C38" s="24">
        <f>'raw data'!V41</f>
        <v>7.62</v>
      </c>
      <c r="E38" s="16">
        <f t="shared" si="0"/>
        <v>5.303326810176134</v>
      </c>
      <c r="G38">
        <f>'capital stock data'!F39</f>
        <v>11216.4</v>
      </c>
      <c r="H38">
        <f>'capital stock data'!N39</f>
        <v>25368.980514492265</v>
      </c>
      <c r="J38">
        <f>(alpha!$I$1*G38/H38-'capital stock data'!$Q$8)*100</f>
        <v>9.630881442543284</v>
      </c>
    </row>
    <row r="39" spans="1:10" ht="12.75">
      <c r="A39">
        <f t="shared" si="1"/>
        <v>2001</v>
      </c>
      <c r="B39" s="1">
        <f>'raw data'!T42</f>
        <v>2.3</v>
      </c>
      <c r="C39" s="24">
        <f>'raw data'!V42</f>
        <v>7.08</v>
      </c>
      <c r="E39" s="16">
        <f t="shared" si="0"/>
        <v>4.6725317693059765</v>
      </c>
      <c r="G39">
        <f>'capital stock data'!F40</f>
        <v>11337.5</v>
      </c>
      <c r="H39">
        <f>'capital stock data'!N40</f>
        <v>26398.449118474848</v>
      </c>
      <c r="J39">
        <f>(alpha!$I$1*G39/H39-'capital stock data'!$Q$8)*100</f>
        <v>9.214241805647664</v>
      </c>
    </row>
    <row r="40" spans="1:10" ht="12.75">
      <c r="A40">
        <f t="shared" si="1"/>
        <v>2002</v>
      </c>
      <c r="B40" s="1">
        <f>'raw data'!T43</f>
        <v>1.6</v>
      </c>
      <c r="C40" s="24">
        <f>'raw data'!V43</f>
        <v>6.49</v>
      </c>
      <c r="E40" s="16">
        <f t="shared" si="0"/>
        <v>4.81299212598425</v>
      </c>
      <c r="G40">
        <f>'capital stock data'!F41</f>
        <v>11543.1</v>
      </c>
      <c r="H40">
        <f>'capital stock data'!N41</f>
        <v>27326.963770886163</v>
      </c>
      <c r="J40">
        <f>(alpha!$I$1*G40/H40-'capital stock data'!$Q$8)*100</f>
        <v>8.981500114941959</v>
      </c>
    </row>
    <row r="41" spans="1:10" ht="12.75">
      <c r="A41">
        <f t="shared" si="1"/>
        <v>2003</v>
      </c>
      <c r="B41" s="1">
        <f>'raw data'!T44</f>
        <v>2.1</v>
      </c>
      <c r="C41" s="24">
        <f>'raw data'!V44</f>
        <v>5.67</v>
      </c>
      <c r="E41" s="16">
        <f t="shared" si="0"/>
        <v>3.4965719882468216</v>
      </c>
      <c r="G41">
        <f>'capital stock data'!F42</f>
        <v>11836.4</v>
      </c>
      <c r="H41">
        <f>'capital stock data'!N42</f>
        <v>28126.611831672664</v>
      </c>
      <c r="J41">
        <f>(alpha!$I$1*G41/H41-'capital stock data'!$Q$8)*100</f>
        <v>8.929436723592927</v>
      </c>
    </row>
    <row r="42" spans="1:10" ht="12.75">
      <c r="A42">
        <f t="shared" si="1"/>
        <v>2004</v>
      </c>
      <c r="B42" s="1">
        <f>'raw data'!T45</f>
        <v>2.8</v>
      </c>
      <c r="C42" s="24">
        <f>'raw data'!V45</f>
        <v>5.63</v>
      </c>
      <c r="E42" s="16">
        <f t="shared" si="0"/>
        <v>2.7529182879377334</v>
      </c>
      <c r="G42">
        <f>'capital stock data'!F43</f>
        <v>12246.9</v>
      </c>
      <c r="H42">
        <f>'capital stock data'!N43</f>
        <v>28939.026289984315</v>
      </c>
      <c r="J42">
        <f>(alpha!$I$1*G42/H42-'capital stock data'!$Q$8)*100</f>
        <v>9.00750081513903</v>
      </c>
    </row>
    <row r="43" spans="1:10" ht="12.75">
      <c r="A43">
        <f t="shared" si="1"/>
        <v>2005</v>
      </c>
      <c r="B43" s="1">
        <f>'raw data'!T46</f>
        <v>3.3</v>
      </c>
      <c r="C43" s="24">
        <f>'raw data'!V46</f>
        <v>5.24</v>
      </c>
      <c r="E43" s="16">
        <f t="shared" si="0"/>
        <v>1.8780251694094918</v>
      </c>
      <c r="G43">
        <f>'capital stock data'!F44</f>
        <v>12623</v>
      </c>
      <c r="H43">
        <f>'capital stock data'!N44</f>
        <v>29864.989038480246</v>
      </c>
      <c r="J43">
        <f>(alpha!$I$1*G43/H43-'capital stock data'!$Q$8)*100</f>
        <v>8.9901216320671</v>
      </c>
    </row>
    <row r="44" spans="1:10" ht="12.75">
      <c r="A44">
        <f t="shared" si="1"/>
        <v>2006</v>
      </c>
      <c r="B44" s="1">
        <f>'raw data'!T47</f>
        <v>3.2</v>
      </c>
      <c r="C44" s="24">
        <f>'raw data'!V47</f>
        <v>5.59</v>
      </c>
      <c r="E44" s="16">
        <f t="shared" si="0"/>
        <v>2.3158914728682145</v>
      </c>
      <c r="G44">
        <f>'capital stock data'!F45</f>
        <v>12958.5</v>
      </c>
      <c r="H44">
        <f>'capital stock data'!N45</f>
        <v>30908.366281951297</v>
      </c>
      <c r="J44">
        <f>(alpha!$I$1*G44/H44-'capital stock data'!$Q$8)*100</f>
        <v>8.87773772267967</v>
      </c>
    </row>
    <row r="45" spans="1:10" ht="12.75">
      <c r="A45">
        <f t="shared" si="1"/>
        <v>2007</v>
      </c>
      <c r="B45" s="1">
        <f>'raw data'!T48</f>
        <v>2.9</v>
      </c>
      <c r="C45" s="24">
        <f>'raw data'!V48</f>
        <v>5.56</v>
      </c>
      <c r="E45" s="16">
        <f t="shared" si="0"/>
        <v>2.5850340136054584</v>
      </c>
      <c r="G45">
        <f>'capital stock data'!F46</f>
        <v>13206.4</v>
      </c>
      <c r="H45">
        <f>'capital stock data'!N46</f>
        <v>31993.879981857375</v>
      </c>
      <c r="J45">
        <f>(alpha!$I$1*G45/H45-'capital stock data'!$Q$8)*100</f>
        <v>8.664505039807183</v>
      </c>
    </row>
    <row r="46" spans="1:10" ht="12.75">
      <c r="A46">
        <f t="shared" si="1"/>
        <v>2008</v>
      </c>
      <c r="B46" s="1">
        <f>'raw data'!T49</f>
        <v>2.2</v>
      </c>
      <c r="C46" s="24">
        <f>'raw data'!V49</f>
        <v>5.63</v>
      </c>
      <c r="E46" s="16">
        <f t="shared" si="0"/>
        <v>3.356164383561633</v>
      </c>
      <c r="G46">
        <f>'capital stock data'!F47</f>
        <v>13161.9</v>
      </c>
      <c r="H46">
        <f>'capital stock data'!N47</f>
        <v>32980.997389329204</v>
      </c>
      <c r="J46">
        <f>(alpha!$I$1*G46/H46-'capital stock data'!$Q$8)*100</f>
        <v>8.213322110618021</v>
      </c>
    </row>
    <row r="47" spans="1:10" ht="12.75">
      <c r="A47">
        <f t="shared" si="1"/>
        <v>2009</v>
      </c>
      <c r="B47" s="1">
        <f>'raw data'!T50</f>
        <v>0.9</v>
      </c>
      <c r="C47" s="24">
        <f>'raw data'!V50</f>
        <v>5.31</v>
      </c>
      <c r="E47" s="16">
        <f t="shared" si="0"/>
        <v>4.37066402378592</v>
      </c>
      <c r="G47">
        <f>'capital stock data'!F48</f>
        <v>12757.9</v>
      </c>
      <c r="H47">
        <f>'capital stock data'!N48</f>
        <v>33774.7317305523</v>
      </c>
      <c r="J47">
        <f>(alpha!$I$1*G47/H47-'capital stock data'!$Q$8)*100</f>
        <v>7.510712925706106</v>
      </c>
    </row>
    <row r="48" spans="1:10" ht="12.75">
      <c r="A48">
        <f t="shared" si="1"/>
        <v>2010</v>
      </c>
      <c r="B48" s="1">
        <f>'raw data'!T51</f>
        <v>1.3</v>
      </c>
      <c r="C48" s="24">
        <f>'raw data'!V51</f>
        <v>4.94</v>
      </c>
      <c r="E48" s="16">
        <f t="shared" si="0"/>
        <v>3.5932872655479065</v>
      </c>
      <c r="G48">
        <f>'capital stock data'!F49</f>
        <v>13063</v>
      </c>
      <c r="H48">
        <f>'capital stock data'!N49</f>
        <v>34129.099795870105</v>
      </c>
      <c r="J48">
        <f>(alpha!$I$1*G48/H48-'capital stock data'!$Q$8)*100</f>
        <v>7.675910095056068</v>
      </c>
    </row>
    <row r="49" spans="1:10" ht="12.75">
      <c r="A49">
        <f t="shared" si="1"/>
        <v>2011</v>
      </c>
      <c r="B49" s="1">
        <f>'raw data'!T52</f>
        <v>2.1</v>
      </c>
      <c r="C49" s="24">
        <f>'raw data'!V52</f>
        <v>4.64</v>
      </c>
      <c r="E49" s="16">
        <f t="shared" si="0"/>
        <v>2.4877571008814936</v>
      </c>
      <c r="G49">
        <f>'capital stock data'!F50</f>
        <v>13299.1</v>
      </c>
      <c r="H49">
        <f>'capital stock data'!N50</f>
        <v>34416.08856763587</v>
      </c>
      <c r="J49">
        <f>(alpha!$I$1*G49/H49-'capital stock data'!$Q$8)*100</f>
        <v>7.7966914604179065</v>
      </c>
    </row>
    <row r="50" spans="1:10" ht="12.75">
      <c r="A50">
        <f>A49+1</f>
        <v>2012</v>
      </c>
      <c r="B50" s="1">
        <f>'raw data'!T53</f>
        <v>1.8</v>
      </c>
      <c r="C50" s="24">
        <f>'raw data'!V53</f>
        <v>3.67</v>
      </c>
      <c r="E50" s="16">
        <f>((1+C50/100)/(1+B50/100)-1)*100</f>
        <v>1.8369351669941025</v>
      </c>
      <c r="G50">
        <f>'capital stock data'!F51</f>
        <v>13591.1</v>
      </c>
      <c r="H50">
        <f>'capital stock data'!N51</f>
        <v>34748.32712420368</v>
      </c>
      <c r="J50">
        <f>(alpha!$I$1*G50/H50-'capital stock data'!$Q$8)*100</f>
        <v>7.95171840423955</v>
      </c>
    </row>
    <row r="51" spans="2:3" ht="12.75">
      <c r="B51" s="1"/>
      <c r="C51" s="24"/>
    </row>
    <row r="52" ht="12.75">
      <c r="J52">
        <f>CORREL(E2:E50,J2:J50)</f>
        <v>-0.4316194268286873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tkehoe</cp:lastModifiedBy>
  <dcterms:created xsi:type="dcterms:W3CDTF">2002-03-30T18:16:23Z</dcterms:created>
  <dcterms:modified xsi:type="dcterms:W3CDTF">2013-10-02T02:01:55Z</dcterms:modified>
  <cp:category/>
  <cp:version/>
  <cp:contentType/>
  <cp:contentStatus/>
</cp:coreProperties>
</file>