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ehoe\Dropbox\webpage\webpage\classes\"/>
    </mc:Choice>
  </mc:AlternateContent>
  <bookViews>
    <workbookView xWindow="-110" yWindow="-110" windowWidth="19420" windowHeight="10560" tabRatio="846" firstSheet="2" activeTab="9"/>
  </bookViews>
  <sheets>
    <sheet name="raw data" sheetId="2" r:id="rId1"/>
    <sheet name="hours data" sheetId="7" r:id="rId2"/>
    <sheet name="capital stock data" sheetId="10" r:id="rId3"/>
    <sheet name="capital stock chart" sheetId="14" r:id="rId4"/>
    <sheet name="alpha" sheetId="16" r:id="rId5"/>
    <sheet name="gamma, beta" sheetId="15" r:id="rId6"/>
    <sheet name="parameter chart" sheetId="20" r:id="rId7"/>
    <sheet name="alpha chart" sheetId="24" r:id="rId8"/>
    <sheet name="growth accounting" sheetId="18" r:id="rId9"/>
    <sheet name="growth accounting chart" sheetId="19" r:id="rId10"/>
    <sheet name="growth accounting (log) chart" sheetId="26" r:id="rId11"/>
    <sheet name="interest rates" sheetId="21" r:id="rId12"/>
    <sheet name="interest rates chart" sheetId="22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6" l="1"/>
  <c r="V4" i="10"/>
  <c r="P4" i="10"/>
  <c r="H61" i="21" l="1"/>
  <c r="D61" i="21"/>
  <c r="B61" i="21"/>
  <c r="E61" i="18"/>
  <c r="B61" i="18"/>
  <c r="F60" i="15"/>
  <c r="B60" i="15"/>
  <c r="F92" i="16"/>
  <c r="E92" i="16"/>
  <c r="D92" i="16"/>
  <c r="C92" i="16"/>
  <c r="B92" i="16"/>
  <c r="F91" i="16"/>
  <c r="H91" i="16" s="1"/>
  <c r="I91" i="16" s="1"/>
  <c r="E91" i="16"/>
  <c r="D91" i="16"/>
  <c r="C91" i="16"/>
  <c r="B91" i="16"/>
  <c r="F71" i="10"/>
  <c r="G71" i="10" s="1"/>
  <c r="E71" i="10"/>
  <c r="C71" i="10"/>
  <c r="K71" i="10" s="1"/>
  <c r="B71" i="10"/>
  <c r="K73" i="7"/>
  <c r="J73" i="7"/>
  <c r="C73" i="7"/>
  <c r="B73" i="7"/>
  <c r="D73" i="7" s="1"/>
  <c r="F73" i="7" s="1"/>
  <c r="H73" i="7" s="1"/>
  <c r="K72" i="7"/>
  <c r="J72" i="7"/>
  <c r="C72" i="7"/>
  <c r="B72" i="7"/>
  <c r="D72" i="7" s="1"/>
  <c r="F72" i="7" s="1"/>
  <c r="H72" i="7" s="1"/>
  <c r="I71" i="10" l="1"/>
  <c r="C60" i="15" s="1"/>
  <c r="D60" i="15" s="1"/>
  <c r="D61" i="18"/>
  <c r="E60" i="15"/>
  <c r="G60" i="15"/>
  <c r="H92" i="16"/>
  <c r="I92" i="16" s="1"/>
  <c r="M72" i="7"/>
  <c r="M73" i="7"/>
  <c r="D62" i="21"/>
  <c r="B62" i="21"/>
  <c r="B62" i="18"/>
  <c r="B61" i="15"/>
  <c r="F72" i="10"/>
  <c r="E72" i="10"/>
  <c r="H62" i="21" s="1"/>
  <c r="C72" i="10"/>
  <c r="B72" i="10"/>
  <c r="E62" i="18"/>
  <c r="F61" i="15"/>
  <c r="K72" i="10" l="1"/>
  <c r="G72" i="10"/>
  <c r="I72" i="10" s="1"/>
  <c r="C61" i="15" s="1"/>
  <c r="D61" i="15" s="1"/>
  <c r="E61" i="15"/>
  <c r="G61" i="15" s="1"/>
  <c r="D62" i="18"/>
  <c r="D60" i="21"/>
  <c r="B60" i="21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F90" i="16"/>
  <c r="E90" i="16"/>
  <c r="D90" i="16"/>
  <c r="C90" i="16"/>
  <c r="B90" i="16"/>
  <c r="D89" i="16"/>
  <c r="C89" i="16"/>
  <c r="B89" i="16"/>
  <c r="D88" i="16"/>
  <c r="C88" i="16"/>
  <c r="B88" i="16"/>
  <c r="D87" i="16"/>
  <c r="C87" i="16"/>
  <c r="B87" i="16"/>
  <c r="D86" i="16"/>
  <c r="C86" i="16"/>
  <c r="B86" i="16"/>
  <c r="D85" i="16"/>
  <c r="C85" i="16"/>
  <c r="B85" i="16"/>
  <c r="D84" i="16"/>
  <c r="C84" i="16"/>
  <c r="B84" i="16"/>
  <c r="D83" i="16"/>
  <c r="C83" i="16"/>
  <c r="B83" i="16"/>
  <c r="D82" i="16"/>
  <c r="C82" i="16"/>
  <c r="B82" i="16"/>
  <c r="D81" i="16"/>
  <c r="C81" i="16"/>
  <c r="B81" i="16"/>
  <c r="D80" i="16"/>
  <c r="C80" i="16"/>
  <c r="B80" i="16"/>
  <c r="D79" i="16"/>
  <c r="C79" i="16"/>
  <c r="B79" i="16"/>
  <c r="D78" i="16"/>
  <c r="C78" i="16"/>
  <c r="B78" i="16"/>
  <c r="D77" i="16"/>
  <c r="C77" i="16"/>
  <c r="B77" i="16"/>
  <c r="D76" i="16"/>
  <c r="C76" i="16"/>
  <c r="B76" i="16"/>
  <c r="D75" i="16"/>
  <c r="C75" i="16"/>
  <c r="B75" i="16"/>
  <c r="D74" i="16"/>
  <c r="C74" i="16"/>
  <c r="B74" i="16"/>
  <c r="D73" i="16"/>
  <c r="C73" i="16"/>
  <c r="B73" i="16"/>
  <c r="D72" i="16"/>
  <c r="C72" i="16"/>
  <c r="B72" i="16"/>
  <c r="D71" i="16"/>
  <c r="C71" i="16"/>
  <c r="B71" i="16"/>
  <c r="D70" i="16"/>
  <c r="C70" i="16"/>
  <c r="B70" i="16"/>
  <c r="D69" i="16"/>
  <c r="C69" i="16"/>
  <c r="B69" i="16"/>
  <c r="D68" i="16"/>
  <c r="C68" i="16"/>
  <c r="B68" i="16"/>
  <c r="D67" i="16"/>
  <c r="C67" i="16"/>
  <c r="B67" i="16"/>
  <c r="D66" i="16"/>
  <c r="C66" i="16"/>
  <c r="B66" i="16"/>
  <c r="D65" i="16"/>
  <c r="C65" i="16"/>
  <c r="B65" i="16"/>
  <c r="D64" i="16"/>
  <c r="C64" i="16"/>
  <c r="B64" i="16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D7" i="16"/>
  <c r="C7" i="16"/>
  <c r="B7" i="16"/>
  <c r="D6" i="16"/>
  <c r="C6" i="16"/>
  <c r="B6" i="16"/>
  <c r="D5" i="16"/>
  <c r="C5" i="16"/>
  <c r="B5" i="16"/>
  <c r="D4" i="16"/>
  <c r="C4" i="16"/>
  <c r="B4" i="16"/>
  <c r="D3" i="16"/>
  <c r="C3" i="16"/>
  <c r="B3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D2" i="16"/>
  <c r="B2" i="16"/>
  <c r="M3" i="10"/>
  <c r="F70" i="10"/>
  <c r="E70" i="10"/>
  <c r="H60" i="21" s="1"/>
  <c r="C70" i="10"/>
  <c r="B70" i="10"/>
  <c r="F69" i="10"/>
  <c r="E69" i="10"/>
  <c r="C69" i="10"/>
  <c r="B69" i="10"/>
  <c r="F68" i="10"/>
  <c r="E68" i="10"/>
  <c r="C68" i="10"/>
  <c r="B68" i="10"/>
  <c r="F67" i="10"/>
  <c r="E67" i="10"/>
  <c r="C67" i="10"/>
  <c r="B67" i="10"/>
  <c r="F66" i="10"/>
  <c r="E66" i="10"/>
  <c r="C66" i="10"/>
  <c r="B66" i="10"/>
  <c r="F65" i="10"/>
  <c r="E65" i="10"/>
  <c r="C65" i="10"/>
  <c r="B65" i="10"/>
  <c r="F64" i="10"/>
  <c r="E64" i="10"/>
  <c r="C64" i="10"/>
  <c r="B64" i="10"/>
  <c r="F63" i="10"/>
  <c r="E63" i="10"/>
  <c r="C63" i="10"/>
  <c r="B63" i="10"/>
  <c r="F62" i="10"/>
  <c r="E62" i="10"/>
  <c r="C62" i="10"/>
  <c r="B62" i="10"/>
  <c r="F61" i="10"/>
  <c r="E61" i="10"/>
  <c r="C61" i="10"/>
  <c r="B61" i="10"/>
  <c r="F60" i="10"/>
  <c r="E60" i="10"/>
  <c r="C60" i="10"/>
  <c r="B60" i="10"/>
  <c r="F59" i="10"/>
  <c r="E59" i="10"/>
  <c r="C59" i="10"/>
  <c r="B59" i="10"/>
  <c r="F58" i="10"/>
  <c r="E58" i="10"/>
  <c r="C58" i="10"/>
  <c r="B58" i="10"/>
  <c r="F57" i="10"/>
  <c r="K57" i="10" s="1"/>
  <c r="E57" i="10"/>
  <c r="C57" i="10"/>
  <c r="B57" i="10"/>
  <c r="F56" i="10"/>
  <c r="E56" i="10"/>
  <c r="C56" i="10"/>
  <c r="B56" i="10"/>
  <c r="F55" i="10"/>
  <c r="E55" i="10"/>
  <c r="C55" i="10"/>
  <c r="B55" i="10"/>
  <c r="F54" i="10"/>
  <c r="E54" i="10"/>
  <c r="C54" i="10"/>
  <c r="B54" i="10"/>
  <c r="F53" i="10"/>
  <c r="K53" i="10" s="1"/>
  <c r="E53" i="10"/>
  <c r="C53" i="10"/>
  <c r="B53" i="10"/>
  <c r="F52" i="10"/>
  <c r="E52" i="10"/>
  <c r="C52" i="10"/>
  <c r="B52" i="10"/>
  <c r="F51" i="10"/>
  <c r="E51" i="10"/>
  <c r="C51" i="10"/>
  <c r="B51" i="10"/>
  <c r="F50" i="10"/>
  <c r="E50" i="10"/>
  <c r="C50" i="10"/>
  <c r="B50" i="10"/>
  <c r="F49" i="10"/>
  <c r="E49" i="10"/>
  <c r="C49" i="10"/>
  <c r="B49" i="10"/>
  <c r="F48" i="10"/>
  <c r="E48" i="10"/>
  <c r="C48" i="10"/>
  <c r="B48" i="10"/>
  <c r="F47" i="10"/>
  <c r="G47" i="10" s="1"/>
  <c r="E47" i="10"/>
  <c r="C47" i="10"/>
  <c r="B47" i="10"/>
  <c r="F46" i="10"/>
  <c r="E46" i="10"/>
  <c r="C46" i="10"/>
  <c r="B46" i="10"/>
  <c r="F45" i="10"/>
  <c r="E45" i="10"/>
  <c r="C45" i="10"/>
  <c r="B45" i="10"/>
  <c r="F44" i="10"/>
  <c r="E44" i="10"/>
  <c r="C44" i="10"/>
  <c r="B44" i="10"/>
  <c r="F43" i="10"/>
  <c r="E43" i="10"/>
  <c r="C43" i="10"/>
  <c r="B43" i="10"/>
  <c r="F42" i="10"/>
  <c r="E42" i="10"/>
  <c r="C42" i="10"/>
  <c r="B42" i="10"/>
  <c r="F41" i="10"/>
  <c r="E41" i="10"/>
  <c r="C41" i="10"/>
  <c r="B41" i="10"/>
  <c r="F40" i="10"/>
  <c r="E40" i="10"/>
  <c r="C40" i="10"/>
  <c r="B40" i="10"/>
  <c r="F39" i="10"/>
  <c r="G39" i="10" s="1"/>
  <c r="E39" i="10"/>
  <c r="C39" i="10"/>
  <c r="B39" i="10"/>
  <c r="F38" i="10"/>
  <c r="E38" i="10"/>
  <c r="C38" i="10"/>
  <c r="B38" i="10"/>
  <c r="F37" i="10"/>
  <c r="E37" i="10"/>
  <c r="C37" i="10"/>
  <c r="B37" i="10"/>
  <c r="F36" i="10"/>
  <c r="E36" i="10"/>
  <c r="C36" i="10"/>
  <c r="B36" i="10"/>
  <c r="F35" i="10"/>
  <c r="E35" i="10"/>
  <c r="C35" i="10"/>
  <c r="B35" i="10"/>
  <c r="F34" i="10"/>
  <c r="E34" i="10"/>
  <c r="C34" i="10"/>
  <c r="B34" i="10"/>
  <c r="F33" i="10"/>
  <c r="E33" i="10"/>
  <c r="C33" i="10"/>
  <c r="B33" i="10"/>
  <c r="F32" i="10"/>
  <c r="E32" i="10"/>
  <c r="C32" i="10"/>
  <c r="B32" i="10"/>
  <c r="F31" i="10"/>
  <c r="E31" i="10"/>
  <c r="C31" i="10"/>
  <c r="B31" i="10"/>
  <c r="F30" i="10"/>
  <c r="E30" i="10"/>
  <c r="C30" i="10"/>
  <c r="B30" i="10"/>
  <c r="F29" i="10"/>
  <c r="E29" i="10"/>
  <c r="C29" i="10"/>
  <c r="B29" i="10"/>
  <c r="F28" i="10"/>
  <c r="E28" i="10"/>
  <c r="C28" i="10"/>
  <c r="B28" i="10"/>
  <c r="F27" i="10"/>
  <c r="G27" i="10" s="1"/>
  <c r="E27" i="10"/>
  <c r="C27" i="10"/>
  <c r="B27" i="10"/>
  <c r="F26" i="10"/>
  <c r="G26" i="10" s="1"/>
  <c r="E26" i="10"/>
  <c r="C26" i="10"/>
  <c r="B26" i="10"/>
  <c r="F25" i="10"/>
  <c r="E25" i="10"/>
  <c r="C25" i="10"/>
  <c r="B25" i="10"/>
  <c r="F24" i="10"/>
  <c r="E24" i="10"/>
  <c r="C24" i="10"/>
  <c r="B24" i="10"/>
  <c r="F23" i="10"/>
  <c r="E23" i="10"/>
  <c r="C23" i="10"/>
  <c r="B23" i="10"/>
  <c r="F22" i="10"/>
  <c r="E22" i="10"/>
  <c r="C22" i="10"/>
  <c r="B22" i="10"/>
  <c r="F21" i="10"/>
  <c r="E21" i="10"/>
  <c r="C21" i="10"/>
  <c r="B21" i="10"/>
  <c r="F20" i="10"/>
  <c r="E20" i="10"/>
  <c r="C20" i="10"/>
  <c r="B20" i="10"/>
  <c r="F19" i="10"/>
  <c r="E19" i="10"/>
  <c r="C19" i="10"/>
  <c r="B19" i="10"/>
  <c r="F18" i="10"/>
  <c r="E18" i="10"/>
  <c r="C18" i="10"/>
  <c r="B18" i="10"/>
  <c r="F17" i="10"/>
  <c r="E17" i="10"/>
  <c r="C17" i="10"/>
  <c r="B17" i="10"/>
  <c r="F16" i="10"/>
  <c r="E16" i="10"/>
  <c r="C16" i="10"/>
  <c r="B16" i="10"/>
  <c r="F15" i="10"/>
  <c r="E15" i="10"/>
  <c r="C15" i="10"/>
  <c r="B15" i="10"/>
  <c r="F14" i="10"/>
  <c r="E14" i="10"/>
  <c r="C14" i="10"/>
  <c r="B14" i="10"/>
  <c r="F13" i="10"/>
  <c r="E13" i="10"/>
  <c r="C13" i="10"/>
  <c r="B13" i="10"/>
  <c r="F12" i="10"/>
  <c r="E12" i="10"/>
  <c r="C12" i="10"/>
  <c r="B12" i="10"/>
  <c r="F11" i="10"/>
  <c r="E11" i="10"/>
  <c r="C11" i="10"/>
  <c r="B11" i="10"/>
  <c r="F10" i="10"/>
  <c r="E10" i="10"/>
  <c r="C10" i="10"/>
  <c r="B10" i="10"/>
  <c r="F9" i="10"/>
  <c r="E9" i="10"/>
  <c r="C9" i="10"/>
  <c r="B9" i="10"/>
  <c r="F8" i="10"/>
  <c r="E8" i="10"/>
  <c r="C8" i="10"/>
  <c r="B8" i="10"/>
  <c r="F7" i="10"/>
  <c r="E7" i="10"/>
  <c r="C7" i="10"/>
  <c r="B7" i="10"/>
  <c r="F6" i="10"/>
  <c r="E6" i="10"/>
  <c r="C6" i="10"/>
  <c r="B6" i="10"/>
  <c r="F5" i="10"/>
  <c r="E5" i="10"/>
  <c r="C5" i="10"/>
  <c r="B5" i="10"/>
  <c r="F4" i="10"/>
  <c r="E4" i="10"/>
  <c r="C4" i="10"/>
  <c r="B4" i="10"/>
  <c r="F3" i="10"/>
  <c r="E3" i="10"/>
  <c r="C3" i="10"/>
  <c r="B3" i="10"/>
  <c r="K71" i="7"/>
  <c r="E60" i="18" s="1"/>
  <c r="J71" i="7"/>
  <c r="F59" i="15" s="1"/>
  <c r="C71" i="7"/>
  <c r="B71" i="7"/>
  <c r="C62" i="21" l="1"/>
  <c r="F62" i="21" s="1"/>
  <c r="C61" i="21"/>
  <c r="F61" i="21" s="1"/>
  <c r="G49" i="10"/>
  <c r="G50" i="10"/>
  <c r="K9" i="10"/>
  <c r="K10" i="10"/>
  <c r="K11" i="10"/>
  <c r="K13" i="10"/>
  <c r="K16" i="10"/>
  <c r="K17" i="10"/>
  <c r="K23" i="10"/>
  <c r="K24" i="10"/>
  <c r="K25" i="10"/>
  <c r="G59" i="10"/>
  <c r="I59" i="10" s="1"/>
  <c r="G70" i="10"/>
  <c r="G11" i="10"/>
  <c r="K41" i="10"/>
  <c r="K44" i="10"/>
  <c r="K45" i="10"/>
  <c r="K46" i="10"/>
  <c r="K47" i="10"/>
  <c r="G14" i="10"/>
  <c r="G15" i="10"/>
  <c r="I15" i="10" s="1"/>
  <c r="G16" i="10"/>
  <c r="I16" i="10" s="1"/>
  <c r="G17" i="10"/>
  <c r="G20" i="10"/>
  <c r="I20" i="10" s="1"/>
  <c r="G22" i="10"/>
  <c r="G31" i="10"/>
  <c r="I31" i="10" s="1"/>
  <c r="K60" i="10"/>
  <c r="K61" i="10"/>
  <c r="K65" i="10"/>
  <c r="K67" i="10"/>
  <c r="K69" i="10"/>
  <c r="G55" i="10"/>
  <c r="I55" i="10" s="1"/>
  <c r="G63" i="10"/>
  <c r="I63" i="10" s="1"/>
  <c r="G67" i="10"/>
  <c r="I67" i="10" s="1"/>
  <c r="D71" i="7"/>
  <c r="G38" i="10"/>
  <c r="I38" i="10" s="1"/>
  <c r="G10" i="10"/>
  <c r="I10" i="10" s="1"/>
  <c r="G19" i="10"/>
  <c r="I19" i="10" s="1"/>
  <c r="G23" i="10"/>
  <c r="I39" i="10"/>
  <c r="G42" i="10"/>
  <c r="I42" i="10" s="1"/>
  <c r="G43" i="10"/>
  <c r="I43" i="10" s="1"/>
  <c r="G44" i="10"/>
  <c r="K51" i="10"/>
  <c r="K52" i="10"/>
  <c r="G60" i="10"/>
  <c r="G66" i="10"/>
  <c r="I27" i="10"/>
  <c r="G33" i="10"/>
  <c r="I33" i="10" s="1"/>
  <c r="G54" i="10"/>
  <c r="K5" i="10"/>
  <c r="K8" i="10"/>
  <c r="I11" i="10"/>
  <c r="K30" i="10"/>
  <c r="K31" i="10"/>
  <c r="K32" i="10"/>
  <c r="K33" i="10"/>
  <c r="K36" i="10"/>
  <c r="K37" i="10"/>
  <c r="K39" i="10"/>
  <c r="G51" i="10"/>
  <c r="K58" i="10"/>
  <c r="K59" i="10"/>
  <c r="K29" i="10"/>
  <c r="K21" i="10"/>
  <c r="I44" i="10"/>
  <c r="I60" i="10"/>
  <c r="F71" i="7"/>
  <c r="H71" i="7" s="1"/>
  <c r="M71" i="7" s="1"/>
  <c r="D60" i="18"/>
  <c r="E59" i="15"/>
  <c r="G59" i="15" s="1"/>
  <c r="H90" i="16"/>
  <c r="I90" i="16" s="1"/>
  <c r="I47" i="10"/>
  <c r="G6" i="10"/>
  <c r="I6" i="10" s="1"/>
  <c r="G7" i="10"/>
  <c r="I7" i="10" s="1"/>
  <c r="G8" i="10"/>
  <c r="I8" i="10" s="1"/>
  <c r="G18" i="10"/>
  <c r="I18" i="10" s="1"/>
  <c r="I26" i="10"/>
  <c r="G28" i="10"/>
  <c r="I28" i="10" s="1"/>
  <c r="G30" i="10"/>
  <c r="I30" i="10" s="1"/>
  <c r="G40" i="10"/>
  <c r="I40" i="10" s="1"/>
  <c r="I51" i="10"/>
  <c r="G52" i="10"/>
  <c r="I52" i="10" s="1"/>
  <c r="G62" i="10"/>
  <c r="I62" i="10" s="1"/>
  <c r="G65" i="10"/>
  <c r="G12" i="10"/>
  <c r="I12" i="10" s="1"/>
  <c r="I23" i="10"/>
  <c r="G24" i="10"/>
  <c r="I24" i="10" s="1"/>
  <c r="G34" i="10"/>
  <c r="I34" i="10" s="1"/>
  <c r="G35" i="10"/>
  <c r="I35" i="10" s="1"/>
  <c r="G36" i="10"/>
  <c r="I36" i="10" s="1"/>
  <c r="G46" i="10"/>
  <c r="I46" i="10" s="1"/>
  <c r="G56" i="10"/>
  <c r="I56" i="10" s="1"/>
  <c r="G58" i="10"/>
  <c r="I58" i="10" s="1"/>
  <c r="K4" i="10"/>
  <c r="K12" i="10"/>
  <c r="K19" i="10"/>
  <c r="K26" i="10"/>
  <c r="K27" i="10"/>
  <c r="G32" i="10"/>
  <c r="I32" i="10" s="1"/>
  <c r="K40" i="10"/>
  <c r="K48" i="10"/>
  <c r="K49" i="10"/>
  <c r="K55" i="10"/>
  <c r="K62" i="10"/>
  <c r="K63" i="10"/>
  <c r="K68" i="10"/>
  <c r="K7" i="10"/>
  <c r="K14" i="10"/>
  <c r="K15" i="10"/>
  <c r="K20" i="10"/>
  <c r="K28" i="10"/>
  <c r="K35" i="10"/>
  <c r="K42" i="10"/>
  <c r="K43" i="10"/>
  <c r="G48" i="10"/>
  <c r="I48" i="10" s="1"/>
  <c r="K56" i="10"/>
  <c r="K64" i="10"/>
  <c r="G68" i="10"/>
  <c r="I68" i="10" s="1"/>
  <c r="G64" i="10"/>
  <c r="I64" i="10" s="1"/>
  <c r="G57" i="10"/>
  <c r="I57" i="10" s="1"/>
  <c r="I66" i="10"/>
  <c r="K70" i="10"/>
  <c r="G13" i="10"/>
  <c r="I13" i="10" s="1"/>
  <c r="I17" i="10"/>
  <c r="I22" i="10"/>
  <c r="G29" i="10"/>
  <c r="I29" i="10" s="1"/>
  <c r="G45" i="10"/>
  <c r="I45" i="10" s="1"/>
  <c r="I49" i="10"/>
  <c r="I54" i="10"/>
  <c r="G61" i="10"/>
  <c r="I61" i="10" s="1"/>
  <c r="I65" i="10"/>
  <c r="I70" i="10"/>
  <c r="C59" i="15" s="1"/>
  <c r="D59" i="15" s="1"/>
  <c r="G4" i="10"/>
  <c r="I4" i="10" s="1"/>
  <c r="K6" i="10"/>
  <c r="G9" i="10"/>
  <c r="I9" i="10" s="1"/>
  <c r="K22" i="10"/>
  <c r="G25" i="10"/>
  <c r="I25" i="10" s="1"/>
  <c r="K38" i="10"/>
  <c r="G41" i="10"/>
  <c r="I41" i="10" s="1"/>
  <c r="I50" i="10"/>
  <c r="K54" i="10"/>
  <c r="G5" i="10"/>
  <c r="I5" i="10" s="1"/>
  <c r="I14" i="10"/>
  <c r="K18" i="10"/>
  <c r="G21" i="10"/>
  <c r="I21" i="10" s="1"/>
  <c r="K34" i="10"/>
  <c r="G37" i="10"/>
  <c r="I37" i="10" s="1"/>
  <c r="K50" i="10"/>
  <c r="G53" i="10"/>
  <c r="I53" i="10" s="1"/>
  <c r="K66" i="10"/>
  <c r="G69" i="10"/>
  <c r="I69" i="10" s="1"/>
  <c r="D59" i="21" l="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B59" i="21"/>
  <c r="C60" i="21" s="1"/>
  <c r="F60" i="21" s="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B2" i="21"/>
  <c r="F17" i="15"/>
  <c r="F16" i="15"/>
  <c r="K70" i="7"/>
  <c r="E59" i="18" s="1"/>
  <c r="K69" i="7"/>
  <c r="E58" i="18" s="1"/>
  <c r="K68" i="7"/>
  <c r="E57" i="18" s="1"/>
  <c r="K67" i="7"/>
  <c r="E56" i="18" s="1"/>
  <c r="K66" i="7"/>
  <c r="E55" i="18" s="1"/>
  <c r="K65" i="7"/>
  <c r="E54" i="18" s="1"/>
  <c r="K64" i="7"/>
  <c r="E53" i="18" s="1"/>
  <c r="K63" i="7"/>
  <c r="E52" i="18" s="1"/>
  <c r="K62" i="7"/>
  <c r="E51" i="18" s="1"/>
  <c r="K61" i="7"/>
  <c r="E50" i="18" s="1"/>
  <c r="K60" i="7"/>
  <c r="E49" i="18" s="1"/>
  <c r="K59" i="7"/>
  <c r="E48" i="18" s="1"/>
  <c r="K58" i="7"/>
  <c r="E47" i="18" s="1"/>
  <c r="K57" i="7"/>
  <c r="E46" i="18" s="1"/>
  <c r="K56" i="7"/>
  <c r="E45" i="18" s="1"/>
  <c r="K55" i="7"/>
  <c r="E44" i="18" s="1"/>
  <c r="K54" i="7"/>
  <c r="E43" i="18" s="1"/>
  <c r="K53" i="7"/>
  <c r="E42" i="18" s="1"/>
  <c r="K52" i="7"/>
  <c r="E41" i="18" s="1"/>
  <c r="K51" i="7"/>
  <c r="E40" i="18" s="1"/>
  <c r="K50" i="7"/>
  <c r="E39" i="18" s="1"/>
  <c r="K49" i="7"/>
  <c r="E38" i="18" s="1"/>
  <c r="K48" i="7"/>
  <c r="E37" i="18" s="1"/>
  <c r="K47" i="7"/>
  <c r="E36" i="18" s="1"/>
  <c r="K46" i="7"/>
  <c r="E35" i="18" s="1"/>
  <c r="K45" i="7"/>
  <c r="E34" i="18" s="1"/>
  <c r="K44" i="7"/>
  <c r="E33" i="18" s="1"/>
  <c r="K43" i="7"/>
  <c r="E32" i="18" s="1"/>
  <c r="K42" i="7"/>
  <c r="E31" i="18" s="1"/>
  <c r="K41" i="7"/>
  <c r="E30" i="18" s="1"/>
  <c r="K40" i="7"/>
  <c r="E29" i="18" s="1"/>
  <c r="K39" i="7"/>
  <c r="E28" i="18" s="1"/>
  <c r="K38" i="7"/>
  <c r="E27" i="18" s="1"/>
  <c r="K37" i="7"/>
  <c r="E26" i="18" s="1"/>
  <c r="K36" i="7"/>
  <c r="E25" i="18" s="1"/>
  <c r="K35" i="7"/>
  <c r="E24" i="18" s="1"/>
  <c r="K34" i="7"/>
  <c r="E23" i="18" s="1"/>
  <c r="K33" i="7"/>
  <c r="E22" i="18" s="1"/>
  <c r="K32" i="7"/>
  <c r="E21" i="18" s="1"/>
  <c r="K31" i="7"/>
  <c r="E20" i="18" s="1"/>
  <c r="K30" i="7"/>
  <c r="E19" i="18" s="1"/>
  <c r="K29" i="7"/>
  <c r="E18" i="18" s="1"/>
  <c r="K28" i="7"/>
  <c r="E17" i="18" s="1"/>
  <c r="K27" i="7"/>
  <c r="E16" i="18" s="1"/>
  <c r="K26" i="7"/>
  <c r="E15" i="18" s="1"/>
  <c r="K25" i="7"/>
  <c r="E14" i="18" s="1"/>
  <c r="K24" i="7"/>
  <c r="E13" i="18" s="1"/>
  <c r="K23" i="7"/>
  <c r="E12" i="18" s="1"/>
  <c r="K22" i="7"/>
  <c r="E11" i="18" s="1"/>
  <c r="K21" i="7"/>
  <c r="E10" i="18" s="1"/>
  <c r="K20" i="7"/>
  <c r="E9" i="18" s="1"/>
  <c r="K19" i="7"/>
  <c r="E8" i="18" s="1"/>
  <c r="K18" i="7"/>
  <c r="E7" i="18" s="1"/>
  <c r="K17" i="7"/>
  <c r="E6" i="18" s="1"/>
  <c r="K16" i="7"/>
  <c r="E5" i="18" s="1"/>
  <c r="K15" i="7"/>
  <c r="E4" i="18" s="1"/>
  <c r="K14" i="7"/>
  <c r="E3" i="18" s="1"/>
  <c r="I61" i="18" s="1"/>
  <c r="N61" i="18" s="1"/>
  <c r="J70" i="7"/>
  <c r="F58" i="15" s="1"/>
  <c r="J69" i="7"/>
  <c r="J68" i="7"/>
  <c r="F56" i="15" s="1"/>
  <c r="J67" i="7"/>
  <c r="F55" i="15" s="1"/>
  <c r="J66" i="7"/>
  <c r="J65" i="7"/>
  <c r="F53" i="15" s="1"/>
  <c r="J64" i="7"/>
  <c r="F52" i="15" s="1"/>
  <c r="J63" i="7"/>
  <c r="J62" i="7"/>
  <c r="F50" i="15" s="1"/>
  <c r="J61" i="7"/>
  <c r="F49" i="15" s="1"/>
  <c r="J60" i="7"/>
  <c r="F48" i="15" s="1"/>
  <c r="J59" i="7"/>
  <c r="F47" i="15" s="1"/>
  <c r="J58" i="7"/>
  <c r="J57" i="7"/>
  <c r="F45" i="15" s="1"/>
  <c r="J56" i="7"/>
  <c r="F44" i="15" s="1"/>
  <c r="J55" i="7"/>
  <c r="J54" i="7"/>
  <c r="F42" i="15" s="1"/>
  <c r="J53" i="7"/>
  <c r="F41" i="15" s="1"/>
  <c r="J52" i="7"/>
  <c r="F40" i="15" s="1"/>
  <c r="J51" i="7"/>
  <c r="F39" i="15" s="1"/>
  <c r="J50" i="7"/>
  <c r="F38" i="15" s="1"/>
  <c r="J49" i="7"/>
  <c r="F37" i="15" s="1"/>
  <c r="J48" i="7"/>
  <c r="F36" i="15" s="1"/>
  <c r="J47" i="7"/>
  <c r="F35" i="15" s="1"/>
  <c r="J46" i="7"/>
  <c r="F34" i="15" s="1"/>
  <c r="J45" i="7"/>
  <c r="F33" i="15" s="1"/>
  <c r="J44" i="7"/>
  <c r="F32" i="15" s="1"/>
  <c r="J43" i="7"/>
  <c r="F31" i="15" s="1"/>
  <c r="J42" i="7"/>
  <c r="F30" i="15" s="1"/>
  <c r="J41" i="7"/>
  <c r="F29" i="15" s="1"/>
  <c r="J40" i="7"/>
  <c r="F28" i="15" s="1"/>
  <c r="J39" i="7"/>
  <c r="J38" i="7"/>
  <c r="J37" i="7"/>
  <c r="F25" i="15" s="1"/>
  <c r="J36" i="7"/>
  <c r="F24" i="15" s="1"/>
  <c r="J35" i="7"/>
  <c r="J34" i="7"/>
  <c r="J33" i="7"/>
  <c r="F21" i="15" s="1"/>
  <c r="J32" i="7"/>
  <c r="F20" i="15" s="1"/>
  <c r="J31" i="7"/>
  <c r="J30" i="7"/>
  <c r="J29" i="7"/>
  <c r="J28" i="7"/>
  <c r="J27" i="7"/>
  <c r="J26" i="7"/>
  <c r="J25" i="7"/>
  <c r="F13" i="15" s="1"/>
  <c r="J24" i="7"/>
  <c r="F12" i="15" s="1"/>
  <c r="J23" i="7"/>
  <c r="J22" i="7"/>
  <c r="J21" i="7"/>
  <c r="F9" i="15" s="1"/>
  <c r="J20" i="7"/>
  <c r="F8" i="15" s="1"/>
  <c r="J19" i="7"/>
  <c r="J18" i="7"/>
  <c r="J17" i="7"/>
  <c r="F5" i="15" s="1"/>
  <c r="J16" i="7"/>
  <c r="F4" i="15" s="1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D37" i="7" s="1"/>
  <c r="B36" i="7"/>
  <c r="B35" i="7"/>
  <c r="B34" i="7"/>
  <c r="B33" i="7"/>
  <c r="D33" i="7" s="1"/>
  <c r="B32" i="7"/>
  <c r="B31" i="7"/>
  <c r="B30" i="7"/>
  <c r="B29" i="7"/>
  <c r="D29" i="7" s="1"/>
  <c r="B28" i="7"/>
  <c r="B27" i="7"/>
  <c r="B26" i="7"/>
  <c r="B25" i="7"/>
  <c r="D25" i="7" s="1"/>
  <c r="B24" i="7"/>
  <c r="B23" i="7"/>
  <c r="B22" i="7"/>
  <c r="B21" i="7"/>
  <c r="D21" i="7" s="1"/>
  <c r="B20" i="7"/>
  <c r="B19" i="7"/>
  <c r="B18" i="7"/>
  <c r="B17" i="7"/>
  <c r="D17" i="7" s="1"/>
  <c r="B16" i="7"/>
  <c r="B15" i="7"/>
  <c r="B14" i="7"/>
  <c r="B13" i="7"/>
  <c r="D13" i="7" s="1"/>
  <c r="F13" i="7" s="1"/>
  <c r="H13" i="7" s="1"/>
  <c r="B12" i="7"/>
  <c r="B11" i="7"/>
  <c r="B10" i="7"/>
  <c r="B9" i="7"/>
  <c r="D9" i="7" s="1"/>
  <c r="F9" i="7" s="1"/>
  <c r="H9" i="7" s="1"/>
  <c r="B8" i="7"/>
  <c r="B7" i="7"/>
  <c r="B6" i="7"/>
  <c r="B5" i="7"/>
  <c r="D5" i="7" s="1"/>
  <c r="F5" i="7" s="1"/>
  <c r="H5" i="7" s="1"/>
  <c r="B4" i="7"/>
  <c r="B3" i="7"/>
  <c r="B2" i="7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5" i="21"/>
  <c r="H34" i="21"/>
  <c r="H33" i="21"/>
  <c r="H32" i="21"/>
  <c r="H31" i="21"/>
  <c r="H30" i="21"/>
  <c r="H29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C2" i="16"/>
  <c r="I62" i="18" l="1"/>
  <c r="N62" i="18" s="1"/>
  <c r="I60" i="18"/>
  <c r="N60" i="18" s="1"/>
  <c r="D3" i="7"/>
  <c r="F3" i="7" s="1"/>
  <c r="H3" i="7" s="1"/>
  <c r="D19" i="7"/>
  <c r="E7" i="15" s="1"/>
  <c r="D35" i="7"/>
  <c r="E23" i="15" s="1"/>
  <c r="D43" i="7"/>
  <c r="F43" i="7" s="1"/>
  <c r="H43" i="7" s="1"/>
  <c r="M43" i="7" s="1"/>
  <c r="D51" i="7"/>
  <c r="D40" i="18" s="1"/>
  <c r="D57" i="7"/>
  <c r="F57" i="7" s="1"/>
  <c r="H57" i="7" s="1"/>
  <c r="M57" i="7" s="1"/>
  <c r="C3" i="21"/>
  <c r="C11" i="21"/>
  <c r="F11" i="21" s="1"/>
  <c r="C27" i="21"/>
  <c r="F27" i="21" s="1"/>
  <c r="C43" i="21"/>
  <c r="F43" i="21" s="1"/>
  <c r="C59" i="21"/>
  <c r="F59" i="21" s="1"/>
  <c r="P5" i="10"/>
  <c r="G3" i="10"/>
  <c r="C3" i="15"/>
  <c r="C19" i="21"/>
  <c r="F19" i="21" s="1"/>
  <c r="C5" i="15"/>
  <c r="C6" i="15"/>
  <c r="C13" i="15"/>
  <c r="C38" i="15"/>
  <c r="C44" i="15"/>
  <c r="C51" i="15"/>
  <c r="C53" i="15"/>
  <c r="D53" i="15" s="1"/>
  <c r="C54" i="15"/>
  <c r="D54" i="15" s="1"/>
  <c r="C51" i="21"/>
  <c r="F51" i="21" s="1"/>
  <c r="C4" i="21"/>
  <c r="F4" i="21" s="1"/>
  <c r="C8" i="21"/>
  <c r="C12" i="21"/>
  <c r="F12" i="21" s="1"/>
  <c r="C16" i="21"/>
  <c r="F16" i="21" s="1"/>
  <c r="C20" i="21"/>
  <c r="F20" i="21" s="1"/>
  <c r="C24" i="21"/>
  <c r="F24" i="21" s="1"/>
  <c r="C28" i="21"/>
  <c r="F28" i="21" s="1"/>
  <c r="C32" i="21"/>
  <c r="F32" i="21" s="1"/>
  <c r="C36" i="21"/>
  <c r="F36" i="21" s="1"/>
  <c r="C40" i="21"/>
  <c r="F40" i="21" s="1"/>
  <c r="C44" i="21"/>
  <c r="F44" i="21" s="1"/>
  <c r="C48" i="21"/>
  <c r="F48" i="21" s="1"/>
  <c r="C52" i="21"/>
  <c r="F52" i="21" s="1"/>
  <c r="C4" i="15"/>
  <c r="C7" i="15"/>
  <c r="C12" i="15"/>
  <c r="C19" i="15"/>
  <c r="C36" i="15"/>
  <c r="C39" i="15"/>
  <c r="C47" i="15"/>
  <c r="C52" i="15"/>
  <c r="D52" i="15" s="1"/>
  <c r="C55" i="15"/>
  <c r="D55" i="15" s="1"/>
  <c r="C5" i="21"/>
  <c r="C9" i="21"/>
  <c r="F9" i="21" s="1"/>
  <c r="C13" i="21"/>
  <c r="F13" i="21" s="1"/>
  <c r="C17" i="21"/>
  <c r="F17" i="21" s="1"/>
  <c r="C21" i="21"/>
  <c r="C25" i="21"/>
  <c r="F25" i="21" s="1"/>
  <c r="C29" i="21"/>
  <c r="F29" i="21" s="1"/>
  <c r="C33" i="21"/>
  <c r="F33" i="21" s="1"/>
  <c r="C37" i="21"/>
  <c r="F37" i="21" s="1"/>
  <c r="C41" i="21"/>
  <c r="F41" i="21" s="1"/>
  <c r="C45" i="21"/>
  <c r="F45" i="21" s="1"/>
  <c r="C49" i="21"/>
  <c r="F49" i="21" s="1"/>
  <c r="C53" i="21"/>
  <c r="C57" i="21"/>
  <c r="F57" i="21" s="1"/>
  <c r="C18" i="21"/>
  <c r="F18" i="21" s="1"/>
  <c r="C34" i="21"/>
  <c r="F34" i="21" s="1"/>
  <c r="C50" i="21"/>
  <c r="F50" i="21" s="1"/>
  <c r="C42" i="21"/>
  <c r="F42" i="21" s="1"/>
  <c r="F5" i="21"/>
  <c r="F21" i="21"/>
  <c r="F53" i="21"/>
  <c r="C56" i="21"/>
  <c r="F56" i="21" s="1"/>
  <c r="C10" i="21"/>
  <c r="F10" i="21" s="1"/>
  <c r="F25" i="7"/>
  <c r="H25" i="7" s="1"/>
  <c r="M25" i="7" s="1"/>
  <c r="E13" i="15"/>
  <c r="F33" i="7"/>
  <c r="H33" i="7" s="1"/>
  <c r="M33" i="7" s="1"/>
  <c r="E21" i="15"/>
  <c r="F7" i="15"/>
  <c r="F15" i="15"/>
  <c r="F27" i="15"/>
  <c r="I59" i="18"/>
  <c r="N59" i="18" s="1"/>
  <c r="F43" i="15"/>
  <c r="F51" i="15"/>
  <c r="F46" i="15"/>
  <c r="F54" i="15"/>
  <c r="D14" i="18"/>
  <c r="D22" i="18"/>
  <c r="F17" i="7"/>
  <c r="H17" i="7" s="1"/>
  <c r="M17" i="7" s="1"/>
  <c r="E5" i="15"/>
  <c r="F21" i="7"/>
  <c r="H21" i="7" s="1"/>
  <c r="M21" i="7" s="1"/>
  <c r="E9" i="15"/>
  <c r="F29" i="7"/>
  <c r="H29" i="7" s="1"/>
  <c r="M29" i="7" s="1"/>
  <c r="E17" i="15"/>
  <c r="F37" i="7"/>
  <c r="H37" i="7" s="1"/>
  <c r="M37" i="7" s="1"/>
  <c r="D26" i="18"/>
  <c r="E25" i="15"/>
  <c r="F3" i="15"/>
  <c r="F11" i="15"/>
  <c r="F19" i="15"/>
  <c r="F23" i="15"/>
  <c r="I55" i="18"/>
  <c r="N55" i="18" s="1"/>
  <c r="D18" i="18"/>
  <c r="C14" i="15"/>
  <c r="C15" i="15"/>
  <c r="D4" i="7"/>
  <c r="F4" i="7" s="1"/>
  <c r="H4" i="7" s="1"/>
  <c r="D8" i="7"/>
  <c r="F8" i="7" s="1"/>
  <c r="H8" i="7" s="1"/>
  <c r="D12" i="7"/>
  <c r="F12" i="7" s="1"/>
  <c r="H12" i="7" s="1"/>
  <c r="D16" i="7"/>
  <c r="D20" i="7"/>
  <c r="D24" i="7"/>
  <c r="D28" i="7"/>
  <c r="D32" i="7"/>
  <c r="D36" i="7"/>
  <c r="D40" i="7"/>
  <c r="D56" i="7"/>
  <c r="D8" i="18"/>
  <c r="F35" i="7"/>
  <c r="H35" i="7" s="1"/>
  <c r="M35" i="7" s="1"/>
  <c r="D24" i="18"/>
  <c r="D32" i="18"/>
  <c r="F51" i="7"/>
  <c r="H51" i="7" s="1"/>
  <c r="D59" i="7"/>
  <c r="D61" i="7"/>
  <c r="D63" i="7"/>
  <c r="D65" i="7"/>
  <c r="D67" i="7"/>
  <c r="D69" i="7"/>
  <c r="F2" i="15"/>
  <c r="F6" i="15"/>
  <c r="F10" i="15"/>
  <c r="F14" i="15"/>
  <c r="F18" i="15"/>
  <c r="F22" i="15"/>
  <c r="F26" i="15"/>
  <c r="I54" i="18"/>
  <c r="N54" i="18" s="1"/>
  <c r="I58" i="18"/>
  <c r="N58" i="18" s="1"/>
  <c r="D6" i="18"/>
  <c r="D10" i="18"/>
  <c r="D2" i="7"/>
  <c r="F2" i="7" s="1"/>
  <c r="H2" i="7" s="1"/>
  <c r="D6" i="7"/>
  <c r="F6" i="7" s="1"/>
  <c r="H6" i="7" s="1"/>
  <c r="D10" i="7"/>
  <c r="F10" i="7" s="1"/>
  <c r="H10" i="7" s="1"/>
  <c r="D14" i="7"/>
  <c r="D18" i="7"/>
  <c r="D22" i="7"/>
  <c r="D26" i="7"/>
  <c r="D30" i="7"/>
  <c r="D34" i="7"/>
  <c r="D38" i="7"/>
  <c r="D42" i="7"/>
  <c r="D46" i="7"/>
  <c r="D50" i="7"/>
  <c r="E38" i="15" s="1"/>
  <c r="D54" i="7"/>
  <c r="E42" i="15" s="1"/>
  <c r="D58" i="7"/>
  <c r="D60" i="7"/>
  <c r="D62" i="7"/>
  <c r="D64" i="7"/>
  <c r="D66" i="7"/>
  <c r="D68" i="7"/>
  <c r="D70" i="7"/>
  <c r="I56" i="18"/>
  <c r="N56" i="18" s="1"/>
  <c r="F57" i="15"/>
  <c r="C26" i="21"/>
  <c r="F26" i="21" s="1"/>
  <c r="C58" i="21"/>
  <c r="F58" i="21" s="1"/>
  <c r="C27" i="15"/>
  <c r="H28" i="21"/>
  <c r="H36" i="21"/>
  <c r="D7" i="7"/>
  <c r="F7" i="7" s="1"/>
  <c r="H7" i="7" s="1"/>
  <c r="D11" i="7"/>
  <c r="F11" i="7" s="1"/>
  <c r="H11" i="7" s="1"/>
  <c r="D15" i="7"/>
  <c r="D23" i="7"/>
  <c r="D27" i="7"/>
  <c r="D31" i="7"/>
  <c r="D39" i="7"/>
  <c r="D55" i="7"/>
  <c r="I53" i="18"/>
  <c r="N53" i="18" s="1"/>
  <c r="I57" i="18"/>
  <c r="N57" i="18" s="1"/>
  <c r="C7" i="21"/>
  <c r="F7" i="21" s="1"/>
  <c r="C6" i="21"/>
  <c r="F6" i="21" s="1"/>
  <c r="C15" i="21"/>
  <c r="F15" i="21" s="1"/>
  <c r="C14" i="21"/>
  <c r="F14" i="21" s="1"/>
  <c r="C23" i="21"/>
  <c r="F23" i="21" s="1"/>
  <c r="C22" i="21"/>
  <c r="F22" i="21" s="1"/>
  <c r="C31" i="21"/>
  <c r="F31" i="21" s="1"/>
  <c r="C30" i="21"/>
  <c r="F30" i="21" s="1"/>
  <c r="C39" i="21"/>
  <c r="F39" i="21" s="1"/>
  <c r="C38" i="21"/>
  <c r="F38" i="21" s="1"/>
  <c r="C47" i="21"/>
  <c r="F47" i="21" s="1"/>
  <c r="C46" i="21"/>
  <c r="F46" i="21" s="1"/>
  <c r="C55" i="21"/>
  <c r="F55" i="21" s="1"/>
  <c r="C54" i="21"/>
  <c r="F54" i="21" s="1"/>
  <c r="C35" i="21"/>
  <c r="F35" i="21" s="1"/>
  <c r="F8" i="21"/>
  <c r="E30" i="15"/>
  <c r="E34" i="15"/>
  <c r="D47" i="7"/>
  <c r="D36" i="18" s="1"/>
  <c r="M51" i="7"/>
  <c r="E31" i="15"/>
  <c r="D44" i="7"/>
  <c r="D33" i="18" s="1"/>
  <c r="D48" i="7"/>
  <c r="D37" i="18" s="1"/>
  <c r="D52" i="7"/>
  <c r="D41" i="18" s="1"/>
  <c r="D41" i="7"/>
  <c r="D30" i="18" s="1"/>
  <c r="D45" i="7"/>
  <c r="D34" i="18" s="1"/>
  <c r="D49" i="7"/>
  <c r="D38" i="18" s="1"/>
  <c r="D53" i="7"/>
  <c r="D42" i="18" s="1"/>
  <c r="C20" i="15"/>
  <c r="C21" i="15"/>
  <c r="C22" i="15"/>
  <c r="C23" i="15"/>
  <c r="C28" i="15"/>
  <c r="C29" i="15"/>
  <c r="C30" i="15"/>
  <c r="C31" i="15"/>
  <c r="C43" i="15"/>
  <c r="C35" i="15"/>
  <c r="C37" i="15"/>
  <c r="C45" i="15"/>
  <c r="C46" i="15"/>
  <c r="C11" i="15"/>
  <c r="H87" i="16"/>
  <c r="I87" i="16" s="1"/>
  <c r="H88" i="16"/>
  <c r="I88" i="16" s="1"/>
  <c r="C8" i="15"/>
  <c r="C9" i="15"/>
  <c r="C10" i="15"/>
  <c r="C24" i="15"/>
  <c r="C25" i="15"/>
  <c r="C26" i="15"/>
  <c r="C40" i="15"/>
  <c r="C41" i="15"/>
  <c r="C42" i="15"/>
  <c r="C56" i="15"/>
  <c r="D56" i="15" s="1"/>
  <c r="C57" i="15"/>
  <c r="D57" i="15" s="1"/>
  <c r="C58" i="15"/>
  <c r="D58" i="15" s="1"/>
  <c r="H89" i="16"/>
  <c r="I89" i="16" s="1"/>
  <c r="C2" i="15"/>
  <c r="C16" i="15"/>
  <c r="C17" i="15"/>
  <c r="C18" i="15"/>
  <c r="C32" i="15"/>
  <c r="C33" i="15"/>
  <c r="C34" i="15"/>
  <c r="C48" i="15"/>
  <c r="C49" i="15"/>
  <c r="C50" i="15"/>
  <c r="H5" i="16"/>
  <c r="I5" i="16" s="1"/>
  <c r="H12" i="16"/>
  <c r="I12" i="16" s="1"/>
  <c r="H14" i="16"/>
  <c r="I14" i="16" s="1"/>
  <c r="H19" i="16"/>
  <c r="I19" i="16" s="1"/>
  <c r="H36" i="16"/>
  <c r="I36" i="16" s="1"/>
  <c r="I3" i="18"/>
  <c r="N3" i="18" s="1"/>
  <c r="H37" i="16"/>
  <c r="I37" i="16" s="1"/>
  <c r="H42" i="16"/>
  <c r="I42" i="16" s="1"/>
  <c r="H45" i="16"/>
  <c r="I45" i="16" s="1"/>
  <c r="H46" i="16"/>
  <c r="I46" i="16" s="1"/>
  <c r="H48" i="16"/>
  <c r="I48" i="16" s="1"/>
  <c r="H54" i="16"/>
  <c r="I54" i="16" s="1"/>
  <c r="H57" i="16"/>
  <c r="I57" i="16" s="1"/>
  <c r="H64" i="16"/>
  <c r="I64" i="16" s="1"/>
  <c r="H77" i="16"/>
  <c r="I77" i="16" s="1"/>
  <c r="I16" i="18"/>
  <c r="N16" i="18" s="1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H85" i="16"/>
  <c r="I85" i="16" s="1"/>
  <c r="A38" i="16"/>
  <c r="A39" i="16" s="1"/>
  <c r="A40" i="16" s="1"/>
  <c r="A41" i="16"/>
  <c r="A42" i="16" s="1"/>
  <c r="A43" i="16" s="1"/>
  <c r="A44" i="16" s="1"/>
  <c r="A45" i="16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S3" i="10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E45" i="15" l="1"/>
  <c r="E39" i="15"/>
  <c r="A51" i="2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F19" i="7"/>
  <c r="H19" i="7" s="1"/>
  <c r="M19" i="7" s="1"/>
  <c r="D46" i="18"/>
  <c r="F38" i="7"/>
  <c r="H38" i="7" s="1"/>
  <c r="M38" i="7" s="1"/>
  <c r="D27" i="18"/>
  <c r="E26" i="15"/>
  <c r="G26" i="15" s="1"/>
  <c r="F39" i="7"/>
  <c r="H39" i="7" s="1"/>
  <c r="M39" i="7" s="1"/>
  <c r="D28" i="18"/>
  <c r="E27" i="15"/>
  <c r="G27" i="15" s="1"/>
  <c r="F15" i="7"/>
  <c r="H15" i="7" s="1"/>
  <c r="M15" i="7" s="1"/>
  <c r="D4" i="18"/>
  <c r="E3" i="15"/>
  <c r="F70" i="7"/>
  <c r="H70" i="7" s="1"/>
  <c r="M70" i="7" s="1"/>
  <c r="D59" i="18"/>
  <c r="E58" i="15"/>
  <c r="G58" i="15" s="1"/>
  <c r="F62" i="7"/>
  <c r="H62" i="7" s="1"/>
  <c r="M62" i="7" s="1"/>
  <c r="D51" i="18"/>
  <c r="E50" i="15"/>
  <c r="G50" i="15" s="1"/>
  <c r="F50" i="7"/>
  <c r="H50" i="7" s="1"/>
  <c r="M50" i="7" s="1"/>
  <c r="D39" i="18"/>
  <c r="F34" i="7"/>
  <c r="H34" i="7" s="1"/>
  <c r="M34" i="7" s="1"/>
  <c r="D23" i="18"/>
  <c r="E22" i="15"/>
  <c r="F18" i="7"/>
  <c r="H18" i="7" s="1"/>
  <c r="M18" i="7" s="1"/>
  <c r="D7" i="18"/>
  <c r="E6" i="15"/>
  <c r="G6" i="15" s="1"/>
  <c r="F63" i="7"/>
  <c r="H63" i="7" s="1"/>
  <c r="M63" i="7" s="1"/>
  <c r="D52" i="18"/>
  <c r="E51" i="15"/>
  <c r="F40" i="7"/>
  <c r="H40" i="7" s="1"/>
  <c r="M40" i="7" s="1"/>
  <c r="D29" i="18"/>
  <c r="E28" i="15"/>
  <c r="F24" i="7"/>
  <c r="H24" i="7" s="1"/>
  <c r="M24" i="7" s="1"/>
  <c r="D13" i="18"/>
  <c r="E12" i="15"/>
  <c r="F23" i="7"/>
  <c r="H23" i="7" s="1"/>
  <c r="M23" i="7" s="1"/>
  <c r="D12" i="18"/>
  <c r="E11" i="15"/>
  <c r="F65" i="7"/>
  <c r="H65" i="7" s="1"/>
  <c r="M65" i="7" s="1"/>
  <c r="D54" i="18"/>
  <c r="E53" i="15"/>
  <c r="G53" i="15" s="1"/>
  <c r="F28" i="7"/>
  <c r="H28" i="7" s="1"/>
  <c r="M28" i="7" s="1"/>
  <c r="D17" i="18"/>
  <c r="E16" i="15"/>
  <c r="F31" i="7"/>
  <c r="H31" i="7" s="1"/>
  <c r="M31" i="7" s="1"/>
  <c r="D20" i="18"/>
  <c r="E19" i="15"/>
  <c r="F68" i="7"/>
  <c r="H68" i="7" s="1"/>
  <c r="M68" i="7" s="1"/>
  <c r="D57" i="18"/>
  <c r="E56" i="15"/>
  <c r="G56" i="15" s="1"/>
  <c r="F60" i="7"/>
  <c r="H60" i="7" s="1"/>
  <c r="M60" i="7" s="1"/>
  <c r="E48" i="15"/>
  <c r="D49" i="18"/>
  <c r="F46" i="7"/>
  <c r="H46" i="7" s="1"/>
  <c r="M46" i="7" s="1"/>
  <c r="D35" i="18"/>
  <c r="F30" i="7"/>
  <c r="H30" i="7" s="1"/>
  <c r="M30" i="7" s="1"/>
  <c r="D19" i="18"/>
  <c r="E18" i="15"/>
  <c r="F14" i="7"/>
  <c r="H14" i="7" s="1"/>
  <c r="M14" i="7" s="1"/>
  <c r="D3" i="18"/>
  <c r="L61" i="18" s="1"/>
  <c r="Q61" i="18" s="1"/>
  <c r="E2" i="15"/>
  <c r="F69" i="7"/>
  <c r="H69" i="7" s="1"/>
  <c r="M69" i="7" s="1"/>
  <c r="D58" i="18"/>
  <c r="E57" i="15"/>
  <c r="G57" i="15" s="1"/>
  <c r="F61" i="7"/>
  <c r="H61" i="7" s="1"/>
  <c r="M61" i="7" s="1"/>
  <c r="D50" i="18"/>
  <c r="E49" i="15"/>
  <c r="F36" i="7"/>
  <c r="H36" i="7" s="1"/>
  <c r="M36" i="7" s="1"/>
  <c r="D25" i="18"/>
  <c r="E24" i="15"/>
  <c r="F20" i="7"/>
  <c r="H20" i="7" s="1"/>
  <c r="M20" i="7" s="1"/>
  <c r="E8" i="15"/>
  <c r="D9" i="18"/>
  <c r="F55" i="7"/>
  <c r="H55" i="7" s="1"/>
  <c r="M55" i="7" s="1"/>
  <c r="D44" i="18"/>
  <c r="E43" i="15"/>
  <c r="G43" i="15" s="1"/>
  <c r="F64" i="7"/>
  <c r="H64" i="7" s="1"/>
  <c r="M64" i="7" s="1"/>
  <c r="D53" i="18"/>
  <c r="E52" i="15"/>
  <c r="G52" i="15" s="1"/>
  <c r="F54" i="7"/>
  <c r="H54" i="7" s="1"/>
  <c r="M54" i="7" s="1"/>
  <c r="D43" i="18"/>
  <c r="F22" i="7"/>
  <c r="H22" i="7" s="1"/>
  <c r="M22" i="7" s="1"/>
  <c r="D11" i="18"/>
  <c r="E10" i="15"/>
  <c r="F56" i="7"/>
  <c r="H56" i="7" s="1"/>
  <c r="M56" i="7" s="1"/>
  <c r="E44" i="15"/>
  <c r="D45" i="18"/>
  <c r="F27" i="7"/>
  <c r="H27" i="7" s="1"/>
  <c r="M27" i="7" s="1"/>
  <c r="D16" i="18"/>
  <c r="E15" i="15"/>
  <c r="F66" i="7"/>
  <c r="H66" i="7" s="1"/>
  <c r="M66" i="7" s="1"/>
  <c r="E54" i="15"/>
  <c r="G54" i="15" s="1"/>
  <c r="D55" i="18"/>
  <c r="F58" i="7"/>
  <c r="H58" i="7" s="1"/>
  <c r="M58" i="7" s="1"/>
  <c r="D47" i="18"/>
  <c r="E46" i="15"/>
  <c r="G46" i="15" s="1"/>
  <c r="F42" i="7"/>
  <c r="H42" i="7" s="1"/>
  <c r="M42" i="7" s="1"/>
  <c r="D31" i="18"/>
  <c r="F26" i="7"/>
  <c r="H26" i="7" s="1"/>
  <c r="M26" i="7" s="1"/>
  <c r="D15" i="18"/>
  <c r="E14" i="15"/>
  <c r="F67" i="7"/>
  <c r="H67" i="7" s="1"/>
  <c r="M67" i="7" s="1"/>
  <c r="D56" i="18"/>
  <c r="E55" i="15"/>
  <c r="G55" i="15" s="1"/>
  <c r="F59" i="7"/>
  <c r="H59" i="7" s="1"/>
  <c r="M59" i="7" s="1"/>
  <c r="D48" i="18"/>
  <c r="E47" i="15"/>
  <c r="G47" i="15" s="1"/>
  <c r="F32" i="7"/>
  <c r="H32" i="7" s="1"/>
  <c r="M32" i="7" s="1"/>
  <c r="D21" i="18"/>
  <c r="E20" i="15"/>
  <c r="G20" i="15" s="1"/>
  <c r="F16" i="7"/>
  <c r="H16" i="7" s="1"/>
  <c r="M16" i="7" s="1"/>
  <c r="E4" i="15"/>
  <c r="D5" i="18"/>
  <c r="F53" i="7"/>
  <c r="H53" i="7" s="1"/>
  <c r="M53" i="7" s="1"/>
  <c r="E41" i="15"/>
  <c r="F48" i="7"/>
  <c r="H48" i="7" s="1"/>
  <c r="M48" i="7" s="1"/>
  <c r="E36" i="15"/>
  <c r="G36" i="15" s="1"/>
  <c r="F49" i="7"/>
  <c r="H49" i="7" s="1"/>
  <c r="M49" i="7" s="1"/>
  <c r="E37" i="15"/>
  <c r="F44" i="7"/>
  <c r="H44" i="7" s="1"/>
  <c r="M44" i="7" s="1"/>
  <c r="E32" i="15"/>
  <c r="G32" i="15" s="1"/>
  <c r="F45" i="7"/>
  <c r="H45" i="7" s="1"/>
  <c r="M45" i="7" s="1"/>
  <c r="E33" i="15"/>
  <c r="G33" i="15" s="1"/>
  <c r="F41" i="7"/>
  <c r="H41" i="7" s="1"/>
  <c r="M41" i="7" s="1"/>
  <c r="E29" i="15"/>
  <c r="G29" i="15" s="1"/>
  <c r="F52" i="7"/>
  <c r="H52" i="7" s="1"/>
  <c r="M52" i="7" s="1"/>
  <c r="E40" i="15"/>
  <c r="G40" i="15" s="1"/>
  <c r="F47" i="7"/>
  <c r="H47" i="7" s="1"/>
  <c r="M47" i="7" s="1"/>
  <c r="E35" i="15"/>
  <c r="G15" i="15"/>
  <c r="I8" i="18"/>
  <c r="N8" i="18" s="1"/>
  <c r="G34" i="15"/>
  <c r="G39" i="15"/>
  <c r="I32" i="18"/>
  <c r="N32" i="18" s="1"/>
  <c r="I38" i="18"/>
  <c r="N38" i="18" s="1"/>
  <c r="I39" i="18"/>
  <c r="N39" i="18" s="1"/>
  <c r="I40" i="18"/>
  <c r="N40" i="18" s="1"/>
  <c r="I41" i="18"/>
  <c r="N41" i="18" s="1"/>
  <c r="I42" i="18"/>
  <c r="N42" i="18" s="1"/>
  <c r="I44" i="18"/>
  <c r="N44" i="18" s="1"/>
  <c r="I45" i="18"/>
  <c r="N45" i="18" s="1"/>
  <c r="I46" i="18"/>
  <c r="N46" i="18" s="1"/>
  <c r="I47" i="18"/>
  <c r="N47" i="18" s="1"/>
  <c r="I51" i="18"/>
  <c r="N51" i="18" s="1"/>
  <c r="I52" i="18"/>
  <c r="N52" i="18" s="1"/>
  <c r="I6" i="18"/>
  <c r="N6" i="18" s="1"/>
  <c r="I7" i="18"/>
  <c r="N7" i="18" s="1"/>
  <c r="I19" i="18"/>
  <c r="N19" i="18" s="1"/>
  <c r="I20" i="18"/>
  <c r="N20" i="18" s="1"/>
  <c r="I21" i="18"/>
  <c r="N21" i="18" s="1"/>
  <c r="I22" i="18"/>
  <c r="N22" i="18" s="1"/>
  <c r="I23" i="18"/>
  <c r="N23" i="18" s="1"/>
  <c r="I24" i="18"/>
  <c r="N24" i="18" s="1"/>
  <c r="G7" i="15"/>
  <c r="G30" i="15"/>
  <c r="I48" i="18"/>
  <c r="N48" i="18" s="1"/>
  <c r="I50" i="18"/>
  <c r="N50" i="18" s="1"/>
  <c r="I5" i="18"/>
  <c r="N5" i="18" s="1"/>
  <c r="F3" i="21"/>
  <c r="I9" i="18"/>
  <c r="N9" i="18" s="1"/>
  <c r="I10" i="18"/>
  <c r="N10" i="18" s="1"/>
  <c r="I11" i="18"/>
  <c r="N11" i="18" s="1"/>
  <c r="I17" i="18"/>
  <c r="N17" i="18" s="1"/>
  <c r="I18" i="18"/>
  <c r="N18" i="18" s="1"/>
  <c r="Y3" i="10"/>
  <c r="N3" i="10"/>
  <c r="D9" i="15"/>
  <c r="D5" i="15"/>
  <c r="G17" i="15"/>
  <c r="D49" i="15"/>
  <c r="I35" i="18"/>
  <c r="N35" i="18" s="1"/>
  <c r="I37" i="18"/>
  <c r="N37" i="18" s="1"/>
  <c r="D35" i="15"/>
  <c r="D29" i="15"/>
  <c r="D21" i="15"/>
  <c r="D38" i="15"/>
  <c r="D24" i="15"/>
  <c r="D31" i="15"/>
  <c r="D8" i="15"/>
  <c r="D28" i="15"/>
  <c r="I13" i="18"/>
  <c r="N13" i="18" s="1"/>
  <c r="I14" i="18"/>
  <c r="N14" i="18" s="1"/>
  <c r="I26" i="18"/>
  <c r="N26" i="18" s="1"/>
  <c r="I27" i="18"/>
  <c r="N27" i="18" s="1"/>
  <c r="I28" i="18"/>
  <c r="N28" i="18" s="1"/>
  <c r="I29" i="18"/>
  <c r="N29" i="18" s="1"/>
  <c r="I30" i="18"/>
  <c r="N30" i="18" s="1"/>
  <c r="I31" i="18"/>
  <c r="N31" i="18" s="1"/>
  <c r="D34" i="15"/>
  <c r="D33" i="15"/>
  <c r="D30" i="15"/>
  <c r="D27" i="15"/>
  <c r="D26" i="15"/>
  <c r="D25" i="15"/>
  <c r="H82" i="16"/>
  <c r="I82" i="16" s="1"/>
  <c r="H80" i="16"/>
  <c r="I80" i="16" s="1"/>
  <c r="H75" i="16"/>
  <c r="I75" i="16" s="1"/>
  <c r="H71" i="16"/>
  <c r="I71" i="16" s="1"/>
  <c r="H72" i="16"/>
  <c r="I72" i="16" s="1"/>
  <c r="H52" i="16"/>
  <c r="I52" i="16" s="1"/>
  <c r="H44" i="16"/>
  <c r="I44" i="16" s="1"/>
  <c r="H40" i="16"/>
  <c r="I40" i="16" s="1"/>
  <c r="H34" i="16"/>
  <c r="I34" i="16" s="1"/>
  <c r="H31" i="16"/>
  <c r="I31" i="16" s="1"/>
  <c r="H30" i="16"/>
  <c r="I30" i="16" s="1"/>
  <c r="H29" i="16"/>
  <c r="I29" i="16" s="1"/>
  <c r="H28" i="16"/>
  <c r="I28" i="16" s="1"/>
  <c r="G25" i="15"/>
  <c r="G11" i="15"/>
  <c r="H78" i="16"/>
  <c r="I78" i="16" s="1"/>
  <c r="H74" i="16"/>
  <c r="I74" i="16" s="1"/>
  <c r="H70" i="16"/>
  <c r="I70" i="16" s="1"/>
  <c r="H68" i="16"/>
  <c r="I68" i="16" s="1"/>
  <c r="G5" i="15"/>
  <c r="D36" i="15"/>
  <c r="D50" i="15"/>
  <c r="I15" i="18"/>
  <c r="N15" i="18" s="1"/>
  <c r="I43" i="18"/>
  <c r="N43" i="18" s="1"/>
  <c r="H66" i="16"/>
  <c r="I66" i="16" s="1"/>
  <c r="H62" i="16"/>
  <c r="I62" i="16" s="1"/>
  <c r="H58" i="16"/>
  <c r="I58" i="16" s="1"/>
  <c r="H50" i="16"/>
  <c r="I50" i="16" s="1"/>
  <c r="H38" i="16"/>
  <c r="I38" i="16" s="1"/>
  <c r="D20" i="15"/>
  <c r="D17" i="15"/>
  <c r="D16" i="15"/>
  <c r="D13" i="15"/>
  <c r="D4" i="15"/>
  <c r="K3" i="10"/>
  <c r="H32" i="16"/>
  <c r="I32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D40" i="15"/>
  <c r="D7" i="15"/>
  <c r="D10" i="15"/>
  <c r="D48" i="15"/>
  <c r="I4" i="18"/>
  <c r="N4" i="18" s="1"/>
  <c r="I33" i="18"/>
  <c r="N33" i="18" s="1"/>
  <c r="I34" i="18"/>
  <c r="N34" i="18" s="1"/>
  <c r="I36" i="18"/>
  <c r="N36" i="18" s="1"/>
  <c r="I49" i="18"/>
  <c r="N49" i="18" s="1"/>
  <c r="H21" i="16"/>
  <c r="I21" i="16" s="1"/>
  <c r="H20" i="16"/>
  <c r="I20" i="16" s="1"/>
  <c r="H18" i="16"/>
  <c r="I18" i="16" s="1"/>
  <c r="H17" i="16"/>
  <c r="I17" i="16" s="1"/>
  <c r="H16" i="16"/>
  <c r="I16" i="16" s="1"/>
  <c r="H15" i="16"/>
  <c r="I15" i="16" s="1"/>
  <c r="H13" i="16"/>
  <c r="I13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H4" i="16"/>
  <c r="I4" i="16" s="1"/>
  <c r="H3" i="16"/>
  <c r="I3" i="16" s="1"/>
  <c r="H2" i="16"/>
  <c r="H83" i="16"/>
  <c r="I83" i="16" s="1"/>
  <c r="H79" i="16"/>
  <c r="I79" i="16" s="1"/>
  <c r="H73" i="16"/>
  <c r="I73" i="16" s="1"/>
  <c r="H69" i="16"/>
  <c r="I69" i="16" s="1"/>
  <c r="H67" i="16"/>
  <c r="I67" i="16" s="1"/>
  <c r="H65" i="16"/>
  <c r="I65" i="16" s="1"/>
  <c r="H63" i="16"/>
  <c r="I63" i="16" s="1"/>
  <c r="H61" i="16"/>
  <c r="I61" i="16" s="1"/>
  <c r="H59" i="16"/>
  <c r="I59" i="16" s="1"/>
  <c r="H55" i="16"/>
  <c r="I55" i="16" s="1"/>
  <c r="H53" i="16"/>
  <c r="I53" i="16" s="1"/>
  <c r="H51" i="16"/>
  <c r="I51" i="16" s="1"/>
  <c r="H49" i="16"/>
  <c r="I49" i="16" s="1"/>
  <c r="H47" i="16"/>
  <c r="I47" i="16" s="1"/>
  <c r="H43" i="16"/>
  <c r="I43" i="16" s="1"/>
  <c r="H41" i="16"/>
  <c r="I41" i="16" s="1"/>
  <c r="H39" i="16"/>
  <c r="I39" i="16" s="1"/>
  <c r="H86" i="16"/>
  <c r="I86" i="16" s="1"/>
  <c r="H35" i="16"/>
  <c r="I35" i="16" s="1"/>
  <c r="H33" i="16"/>
  <c r="I33" i="16" s="1"/>
  <c r="H84" i="16"/>
  <c r="I84" i="16" s="1"/>
  <c r="H76" i="16"/>
  <c r="I76" i="16" s="1"/>
  <c r="H60" i="16"/>
  <c r="I60" i="16" s="1"/>
  <c r="H56" i="16"/>
  <c r="I56" i="16" s="1"/>
  <c r="D47" i="15"/>
  <c r="D15" i="15"/>
  <c r="D12" i="15"/>
  <c r="D11" i="15"/>
  <c r="D44" i="15"/>
  <c r="D6" i="15"/>
  <c r="I3" i="10"/>
  <c r="D46" i="15"/>
  <c r="D19" i="15"/>
  <c r="D43" i="15"/>
  <c r="D14" i="15"/>
  <c r="D42" i="15"/>
  <c r="D51" i="15"/>
  <c r="T3" i="10"/>
  <c r="I12" i="18"/>
  <c r="N12" i="18" s="1"/>
  <c r="D23" i="15"/>
  <c r="I25" i="18"/>
  <c r="N25" i="18" s="1"/>
  <c r="D22" i="15"/>
  <c r="D18" i="15"/>
  <c r="D45" i="15"/>
  <c r="D39" i="15"/>
  <c r="D37" i="15"/>
  <c r="D41" i="15"/>
  <c r="D32" i="15"/>
  <c r="H81" i="16"/>
  <c r="I81" i="16" s="1"/>
  <c r="L62" i="18" l="1"/>
  <c r="Q62" i="18" s="1"/>
  <c r="L60" i="18"/>
  <c r="Q60" i="18" s="1"/>
  <c r="L56" i="18"/>
  <c r="Q56" i="18" s="1"/>
  <c r="L58" i="18"/>
  <c r="Q58" i="18" s="1"/>
  <c r="L53" i="18"/>
  <c r="Q53" i="18" s="1"/>
  <c r="L55" i="18"/>
  <c r="Q55" i="18" s="1"/>
  <c r="L57" i="18"/>
  <c r="Q57" i="18" s="1"/>
  <c r="L59" i="18"/>
  <c r="Q59" i="18" s="1"/>
  <c r="L54" i="18"/>
  <c r="Q54" i="18" s="1"/>
  <c r="G16" i="15"/>
  <c r="G28" i="15"/>
  <c r="G23" i="15"/>
  <c r="G14" i="15"/>
  <c r="G31" i="15"/>
  <c r="G38" i="15"/>
  <c r="G45" i="15"/>
  <c r="G49" i="15"/>
  <c r="G42" i="15"/>
  <c r="G51" i="15"/>
  <c r="G18" i="15"/>
  <c r="G13" i="15"/>
  <c r="G41" i="15"/>
  <c r="G10" i="15"/>
  <c r="G22" i="15"/>
  <c r="G44" i="15"/>
  <c r="G21" i="15"/>
  <c r="I2" i="16"/>
  <c r="G19" i="15"/>
  <c r="G12" i="15"/>
  <c r="G37" i="15"/>
  <c r="G9" i="15"/>
  <c r="G8" i="15"/>
  <c r="G24" i="15"/>
  <c r="G3" i="15"/>
  <c r="G35" i="15"/>
  <c r="M4" i="10"/>
  <c r="S4" i="10"/>
  <c r="S5" i="10" s="1"/>
  <c r="D2" i="15"/>
  <c r="G48" i="15"/>
  <c r="G4" i="15"/>
  <c r="D3" i="15"/>
  <c r="G2" i="15"/>
  <c r="J91" i="16" l="1"/>
  <c r="J92" i="16"/>
  <c r="J60" i="15"/>
  <c r="K60" i="15" s="1"/>
  <c r="J61" i="15"/>
  <c r="K61" i="15" s="1"/>
  <c r="J90" i="16"/>
  <c r="J59" i="15"/>
  <c r="K59" i="15" s="1"/>
  <c r="J57" i="15"/>
  <c r="K57" i="15" s="1"/>
  <c r="J54" i="15"/>
  <c r="K54" i="15" s="1"/>
  <c r="T2" i="15"/>
  <c r="J56" i="15"/>
  <c r="K56" i="15" s="1"/>
  <c r="J52" i="15"/>
  <c r="K52" i="15" s="1"/>
  <c r="J55" i="15"/>
  <c r="K55" i="15" s="1"/>
  <c r="J58" i="15"/>
  <c r="K58" i="15" s="1"/>
  <c r="J53" i="15"/>
  <c r="K53" i="15" s="1"/>
  <c r="J89" i="16"/>
  <c r="J88" i="16"/>
  <c r="J87" i="16"/>
  <c r="N4" i="10"/>
  <c r="Y4" i="10"/>
  <c r="T4" i="10"/>
  <c r="V5" i="10"/>
  <c r="M5" i="10"/>
  <c r="L11" i="18"/>
  <c r="Q11" i="18" s="1"/>
  <c r="L4" i="18"/>
  <c r="Q4" i="18" s="1"/>
  <c r="L33" i="18"/>
  <c r="Q33" i="18" s="1"/>
  <c r="L47" i="18"/>
  <c r="Q47" i="18" s="1"/>
  <c r="L18" i="18"/>
  <c r="Q18" i="18" s="1"/>
  <c r="L38" i="18"/>
  <c r="Q38" i="18" s="1"/>
  <c r="L39" i="18"/>
  <c r="Q39" i="18" s="1"/>
  <c r="L12" i="18"/>
  <c r="Q12" i="18" s="1"/>
  <c r="L30" i="18"/>
  <c r="Q30" i="18" s="1"/>
  <c r="L9" i="18"/>
  <c r="Q9" i="18" s="1"/>
  <c r="L41" i="18"/>
  <c r="Q41" i="18" s="1"/>
  <c r="L29" i="18"/>
  <c r="Q29" i="18" s="1"/>
  <c r="L26" i="18"/>
  <c r="Q26" i="18" s="1"/>
  <c r="L10" i="18"/>
  <c r="Q10" i="18" s="1"/>
  <c r="L8" i="18"/>
  <c r="Q8" i="18" s="1"/>
  <c r="L51" i="18"/>
  <c r="Q51" i="18" s="1"/>
  <c r="L35" i="18"/>
  <c r="Q35" i="18" s="1"/>
  <c r="L22" i="18"/>
  <c r="Q22" i="18" s="1"/>
  <c r="L3" i="18"/>
  <c r="Q3" i="18" s="1"/>
  <c r="L17" i="18"/>
  <c r="Q17" i="18" s="1"/>
  <c r="L31" i="18"/>
  <c r="Q31" i="18" s="1"/>
  <c r="L23" i="18"/>
  <c r="Q23" i="18" s="1"/>
  <c r="L49" i="18"/>
  <c r="Q49" i="18" s="1"/>
  <c r="L14" i="18"/>
  <c r="Q14" i="18" s="1"/>
  <c r="L44" i="18"/>
  <c r="Q44" i="18" s="1"/>
  <c r="L46" i="18"/>
  <c r="Q46" i="18" s="1"/>
  <c r="L24" i="18"/>
  <c r="Q24" i="18" s="1"/>
  <c r="L32" i="18"/>
  <c r="Q32" i="18" s="1"/>
  <c r="L52" i="18"/>
  <c r="Q52" i="18" s="1"/>
  <c r="L34" i="18"/>
  <c r="Q34" i="18" s="1"/>
  <c r="L7" i="18"/>
  <c r="Q7" i="18" s="1"/>
  <c r="L37" i="18"/>
  <c r="Q37" i="18" s="1"/>
  <c r="L16" i="18"/>
  <c r="Q16" i="18" s="1"/>
  <c r="L27" i="18"/>
  <c r="Q27" i="18" s="1"/>
  <c r="L50" i="18"/>
  <c r="Q50" i="18" s="1"/>
  <c r="L19" i="18"/>
  <c r="Q19" i="18" s="1"/>
  <c r="L36" i="18"/>
  <c r="Q36" i="18" s="1"/>
  <c r="L45" i="18"/>
  <c r="Q45" i="18" s="1"/>
  <c r="L15" i="18"/>
  <c r="Q15" i="18" s="1"/>
  <c r="L21" i="18"/>
  <c r="Q21" i="18" s="1"/>
  <c r="L20" i="18"/>
  <c r="Q20" i="18" s="1"/>
  <c r="L28" i="18"/>
  <c r="Q28" i="18" s="1"/>
  <c r="L40" i="18"/>
  <c r="Q40" i="18" s="1"/>
  <c r="L42" i="18"/>
  <c r="Q42" i="18" s="1"/>
  <c r="L13" i="18"/>
  <c r="Q13" i="18" s="1"/>
  <c r="S6" i="10"/>
  <c r="T5" i="10"/>
  <c r="L6" i="18"/>
  <c r="Q6" i="18" s="1"/>
  <c r="L43" i="18"/>
  <c r="Q43" i="18" s="1"/>
  <c r="J45" i="15"/>
  <c r="K45" i="15" s="1"/>
  <c r="J25" i="15"/>
  <c r="K25" i="15" s="1"/>
  <c r="J32" i="15"/>
  <c r="K32" i="15" s="1"/>
  <c r="J9" i="15"/>
  <c r="K9" i="15" s="1"/>
  <c r="J10" i="15"/>
  <c r="K10" i="15" s="1"/>
  <c r="J33" i="16"/>
  <c r="J12" i="15"/>
  <c r="K12" i="15" s="1"/>
  <c r="J23" i="15"/>
  <c r="K23" i="15" s="1"/>
  <c r="J40" i="16"/>
  <c r="J3" i="15"/>
  <c r="K3" i="15" s="1"/>
  <c r="J33" i="15"/>
  <c r="K33" i="15" s="1"/>
  <c r="J32" i="16"/>
  <c r="J7" i="16"/>
  <c r="J46" i="16"/>
  <c r="J37" i="16"/>
  <c r="J81" i="16"/>
  <c r="J30" i="15"/>
  <c r="K30" i="15" s="1"/>
  <c r="J27" i="16"/>
  <c r="J34" i="16"/>
  <c r="J83" i="16"/>
  <c r="J25" i="16"/>
  <c r="J8" i="15"/>
  <c r="K8" i="15" s="1"/>
  <c r="J29" i="16"/>
  <c r="J49" i="15"/>
  <c r="K49" i="15" s="1"/>
  <c r="J41" i="16"/>
  <c r="J24" i="15"/>
  <c r="K24" i="15" s="1"/>
  <c r="J76" i="16"/>
  <c r="J58" i="16"/>
  <c r="J78" i="16"/>
  <c r="J24" i="16"/>
  <c r="J68" i="16"/>
  <c r="J51" i="15"/>
  <c r="K51" i="15" s="1"/>
  <c r="J66" i="16"/>
  <c r="J80" i="16"/>
  <c r="J36" i="15"/>
  <c r="K36" i="15" s="1"/>
  <c r="J13" i="15"/>
  <c r="K13" i="15" s="1"/>
  <c r="J50" i="15"/>
  <c r="K50" i="15" s="1"/>
  <c r="J48" i="15"/>
  <c r="K48" i="15" s="1"/>
  <c r="J20" i="15"/>
  <c r="K20" i="15" s="1"/>
  <c r="J29" i="15"/>
  <c r="K29" i="15" s="1"/>
  <c r="J41" i="15"/>
  <c r="K41" i="15" s="1"/>
  <c r="J38" i="15"/>
  <c r="K38" i="15" s="1"/>
  <c r="J23" i="16"/>
  <c r="J40" i="15"/>
  <c r="K40" i="15" s="1"/>
  <c r="J39" i="16"/>
  <c r="J44" i="16"/>
  <c r="J16" i="16"/>
  <c r="J47" i="16"/>
  <c r="J12" i="16"/>
  <c r="J28" i="15"/>
  <c r="K28" i="15" s="1"/>
  <c r="J37" i="15"/>
  <c r="K37" i="15" s="1"/>
  <c r="J84" i="16"/>
  <c r="J75" i="16"/>
  <c r="J82" i="16"/>
  <c r="J36" i="16"/>
  <c r="J39" i="15"/>
  <c r="K39" i="15" s="1"/>
  <c r="J44" i="15"/>
  <c r="K44" i="15" s="1"/>
  <c r="J72" i="16"/>
  <c r="J46" i="15"/>
  <c r="K46" i="15" s="1"/>
  <c r="J74" i="16"/>
  <c r="J67" i="16"/>
  <c r="J86" i="16"/>
  <c r="J79" i="16"/>
  <c r="J42" i="15"/>
  <c r="K42" i="15" s="1"/>
  <c r="J51" i="16"/>
  <c r="J52" i="16"/>
  <c r="J50" i="16"/>
  <c r="J15" i="15"/>
  <c r="K15" i="15" s="1"/>
  <c r="J59" i="16"/>
  <c r="J19" i="16"/>
  <c r="C1" i="18"/>
  <c r="J9" i="16"/>
  <c r="J2" i="15"/>
  <c r="K2" i="15" s="1"/>
  <c r="J31" i="16"/>
  <c r="J5" i="16"/>
  <c r="J49" i="16"/>
  <c r="J26" i="16"/>
  <c r="J22" i="15"/>
  <c r="K22" i="15" s="1"/>
  <c r="J6" i="15"/>
  <c r="K6" i="15" s="1"/>
  <c r="J34" i="15"/>
  <c r="K34" i="15" s="1"/>
  <c r="J57" i="16"/>
  <c r="J65" i="16"/>
  <c r="J7" i="15"/>
  <c r="K7" i="15" s="1"/>
  <c r="J56" i="16"/>
  <c r="J27" i="15"/>
  <c r="K27" i="15" s="1"/>
  <c r="J11" i="15"/>
  <c r="K11" i="15" s="1"/>
  <c r="J17" i="16"/>
  <c r="J53" i="16"/>
  <c r="J31" i="15"/>
  <c r="K31" i="15" s="1"/>
  <c r="J45" i="16"/>
  <c r="J70" i="16"/>
  <c r="J10" i="16"/>
  <c r="J3" i="16"/>
  <c r="J22" i="16"/>
  <c r="J15" i="16"/>
  <c r="J16" i="15"/>
  <c r="K16" i="15" s="1"/>
  <c r="J11" i="16"/>
  <c r="J62" i="16"/>
  <c r="J43" i="15"/>
  <c r="K43" i="15" s="1"/>
  <c r="J48" i="16"/>
  <c r="J38" i="16"/>
  <c r="J19" i="15"/>
  <c r="K19" i="15" s="1"/>
  <c r="J14" i="15"/>
  <c r="K14" i="15" s="1"/>
  <c r="J64" i="16"/>
  <c r="J35" i="16"/>
  <c r="J42" i="16"/>
  <c r="J77" i="16"/>
  <c r="J18" i="16"/>
  <c r="J21" i="15"/>
  <c r="K21" i="15" s="1"/>
  <c r="J13" i="16"/>
  <c r="J43" i="16"/>
  <c r="J4" i="16"/>
  <c r="J21" i="16"/>
  <c r="J6" i="16"/>
  <c r="J18" i="15"/>
  <c r="K18" i="15" s="1"/>
  <c r="J73" i="16"/>
  <c r="J20" i="16"/>
  <c r="T3" i="15"/>
  <c r="T4" i="15" s="1"/>
  <c r="T5" i="15" s="1"/>
  <c r="T6" i="15" s="1"/>
  <c r="T7" i="15" s="1"/>
  <c r="T8" i="15" s="1"/>
  <c r="T9" i="15" s="1"/>
  <c r="T10" i="15" s="1"/>
  <c r="T11" i="15" s="1"/>
  <c r="T12" i="15" s="1"/>
  <c r="T13" i="15" s="1"/>
  <c r="T14" i="15" s="1"/>
  <c r="T15" i="15" s="1"/>
  <c r="T16" i="15" s="1"/>
  <c r="T17" i="15" s="1"/>
  <c r="T18" i="15" s="1"/>
  <c r="T19" i="15" s="1"/>
  <c r="T20" i="15" s="1"/>
  <c r="T21" i="15" s="1"/>
  <c r="T22" i="15" s="1"/>
  <c r="T23" i="15" s="1"/>
  <c r="T24" i="15" s="1"/>
  <c r="T25" i="15" s="1"/>
  <c r="T26" i="15" s="1"/>
  <c r="T27" i="15" s="1"/>
  <c r="T28" i="15" s="1"/>
  <c r="T29" i="15" s="1"/>
  <c r="T30" i="15" s="1"/>
  <c r="T31" i="15" s="1"/>
  <c r="T32" i="15" s="1"/>
  <c r="T33" i="15" s="1"/>
  <c r="T34" i="15" s="1"/>
  <c r="T35" i="15" s="1"/>
  <c r="T36" i="15" s="1"/>
  <c r="T37" i="15" s="1"/>
  <c r="T38" i="15" s="1"/>
  <c r="T39" i="15" s="1"/>
  <c r="T40" i="15" s="1"/>
  <c r="T41" i="15" s="1"/>
  <c r="T42" i="15" s="1"/>
  <c r="T43" i="15" s="1"/>
  <c r="T44" i="15" s="1"/>
  <c r="T45" i="15" s="1"/>
  <c r="T46" i="15" s="1"/>
  <c r="T47" i="15" s="1"/>
  <c r="T48" i="15" s="1"/>
  <c r="T49" i="15" s="1"/>
  <c r="T50" i="15" s="1"/>
  <c r="T51" i="15" s="1"/>
  <c r="T52" i="15" s="1"/>
  <c r="T53" i="15" s="1"/>
  <c r="T54" i="15" s="1"/>
  <c r="T55" i="15" s="1"/>
  <c r="T56" i="15" s="1"/>
  <c r="T57" i="15" s="1"/>
  <c r="T58" i="15" s="1"/>
  <c r="T59" i="15" s="1"/>
  <c r="J8" i="16"/>
  <c r="J63" i="16"/>
  <c r="J60" i="16"/>
  <c r="J71" i="16"/>
  <c r="J69" i="16"/>
  <c r="J30" i="16"/>
  <c r="J26" i="15"/>
  <c r="K26" i="15" s="1"/>
  <c r="J4" i="15"/>
  <c r="K4" i="15" s="1"/>
  <c r="J54" i="16"/>
  <c r="J85" i="16"/>
  <c r="J2" i="16"/>
  <c r="J35" i="15"/>
  <c r="K35" i="15" s="1"/>
  <c r="J55" i="16"/>
  <c r="J17" i="15"/>
  <c r="K17" i="15" s="1"/>
  <c r="J14" i="16"/>
  <c r="J5" i="15"/>
  <c r="K5" i="15" s="1"/>
  <c r="J47" i="15"/>
  <c r="K47" i="15" s="1"/>
  <c r="J61" i="16"/>
  <c r="J28" i="16"/>
  <c r="L5" i="18"/>
  <c r="Q5" i="18" s="1"/>
  <c r="L25" i="18"/>
  <c r="Q25" i="18" s="1"/>
  <c r="L48" i="18"/>
  <c r="Q48" i="18" s="1"/>
  <c r="T61" i="15" l="1"/>
  <c r="T60" i="15"/>
  <c r="L1" i="15"/>
  <c r="R2" i="15" s="1"/>
  <c r="R3" i="15" s="1"/>
  <c r="R4" i="15" s="1"/>
  <c r="R5" i="15" s="1"/>
  <c r="R6" i="15" s="1"/>
  <c r="R7" i="15" s="1"/>
  <c r="R8" i="15" s="1"/>
  <c r="R9" i="15" s="1"/>
  <c r="R10" i="15" s="1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R52" i="15" s="1"/>
  <c r="R53" i="15" s="1"/>
  <c r="R54" i="15" s="1"/>
  <c r="R55" i="15" s="1"/>
  <c r="R56" i="15" s="1"/>
  <c r="R57" i="15" s="1"/>
  <c r="R58" i="15" s="1"/>
  <c r="R59" i="15" s="1"/>
  <c r="N5" i="10"/>
  <c r="M6" i="10"/>
  <c r="Y6" i="10" s="1"/>
  <c r="Y5" i="10"/>
  <c r="T6" i="10"/>
  <c r="S7" i="10"/>
  <c r="R61" i="15" l="1"/>
  <c r="R60" i="15"/>
  <c r="M7" i="10"/>
  <c r="N6" i="10"/>
  <c r="T7" i="10"/>
  <c r="S8" i="10"/>
  <c r="N7" i="10" l="1"/>
  <c r="M8" i="10"/>
  <c r="Y8" i="10" s="1"/>
  <c r="Y7" i="10"/>
  <c r="S9" i="10"/>
  <c r="T8" i="10"/>
  <c r="M9" i="10" l="1"/>
  <c r="Y9" i="10" s="1"/>
  <c r="N8" i="10"/>
  <c r="T9" i="10"/>
  <c r="S10" i="10"/>
  <c r="N9" i="10" l="1"/>
  <c r="M10" i="10"/>
  <c r="S11" i="10"/>
  <c r="T10" i="10"/>
  <c r="M11" i="10" l="1"/>
  <c r="N10" i="10"/>
  <c r="Y10" i="10"/>
  <c r="T11" i="10"/>
  <c r="S12" i="10"/>
  <c r="N11" i="10" l="1"/>
  <c r="M12" i="10"/>
  <c r="Y11" i="10"/>
  <c r="T12" i="10"/>
  <c r="S13" i="10"/>
  <c r="M13" i="10" l="1"/>
  <c r="N12" i="10"/>
  <c r="Y12" i="10"/>
  <c r="V6" i="10"/>
  <c r="W9" i="10" s="1"/>
  <c r="S14" i="10"/>
  <c r="T13" i="10"/>
  <c r="Y13" i="10" l="1"/>
  <c r="I3" i="21"/>
  <c r="K3" i="21" s="1"/>
  <c r="C3" i="18"/>
  <c r="H2" i="15"/>
  <c r="N2" i="15" s="1"/>
  <c r="N13" i="10"/>
  <c r="P6" i="10" s="1"/>
  <c r="M14" i="10"/>
  <c r="S15" i="10"/>
  <c r="T14" i="10"/>
  <c r="K3" i="18" l="1"/>
  <c r="P3" i="18" s="1"/>
  <c r="G3" i="18"/>
  <c r="J3" i="18" s="1"/>
  <c r="O3" i="18" s="1"/>
  <c r="Y14" i="10"/>
  <c r="I4" i="21"/>
  <c r="K4" i="21" s="1"/>
  <c r="H3" i="15"/>
  <c r="N3" i="15" s="1"/>
  <c r="O3" i="15" s="1"/>
  <c r="C4" i="18"/>
  <c r="N14" i="10"/>
  <c r="M15" i="10"/>
  <c r="T15" i="10"/>
  <c r="S16" i="10"/>
  <c r="Y15" i="10" l="1"/>
  <c r="I5" i="21"/>
  <c r="K5" i="21" s="1"/>
  <c r="C5" i="18"/>
  <c r="H4" i="15"/>
  <c r="N4" i="15" s="1"/>
  <c r="O4" i="15" s="1"/>
  <c r="K4" i="18"/>
  <c r="P4" i="18" s="1"/>
  <c r="G4" i="18"/>
  <c r="J4" i="18" s="1"/>
  <c r="O4" i="18" s="1"/>
  <c r="M16" i="10"/>
  <c r="N15" i="10"/>
  <c r="S17" i="10"/>
  <c r="T16" i="10"/>
  <c r="G5" i="18" l="1"/>
  <c r="J5" i="18" s="1"/>
  <c r="O5" i="18" s="1"/>
  <c r="K5" i="18"/>
  <c r="P5" i="18" s="1"/>
  <c r="I6" i="21"/>
  <c r="K6" i="21" s="1"/>
  <c r="C6" i="18"/>
  <c r="H5" i="15"/>
  <c r="N5" i="15" s="1"/>
  <c r="O5" i="15" s="1"/>
  <c r="N16" i="10"/>
  <c r="M17" i="10"/>
  <c r="Y16" i="10"/>
  <c r="T17" i="10"/>
  <c r="S18" i="10"/>
  <c r="Y17" i="10" l="1"/>
  <c r="I7" i="21"/>
  <c r="K7" i="21" s="1"/>
  <c r="H6" i="15"/>
  <c r="N6" i="15" s="1"/>
  <c r="O6" i="15" s="1"/>
  <c r="C7" i="18"/>
  <c r="G6" i="18"/>
  <c r="J6" i="18" s="1"/>
  <c r="O6" i="18" s="1"/>
  <c r="K6" i="18"/>
  <c r="P6" i="18" s="1"/>
  <c r="N17" i="10"/>
  <c r="M18" i="10"/>
  <c r="T18" i="10"/>
  <c r="S19" i="10"/>
  <c r="Y18" i="10" l="1"/>
  <c r="I8" i="21"/>
  <c r="K8" i="21" s="1"/>
  <c r="H7" i="15"/>
  <c r="N7" i="15" s="1"/>
  <c r="O7" i="15" s="1"/>
  <c r="C8" i="18"/>
  <c r="K7" i="18"/>
  <c r="P7" i="18" s="1"/>
  <c r="G7" i="18"/>
  <c r="J7" i="18" s="1"/>
  <c r="O7" i="18" s="1"/>
  <c r="N18" i="10"/>
  <c r="M19" i="10"/>
  <c r="S20" i="10"/>
  <c r="T19" i="10"/>
  <c r="I9" i="21" l="1"/>
  <c r="K9" i="21" s="1"/>
  <c r="H8" i="15"/>
  <c r="N8" i="15" s="1"/>
  <c r="O8" i="15" s="1"/>
  <c r="C9" i="18"/>
  <c r="K8" i="18"/>
  <c r="P8" i="18" s="1"/>
  <c r="G8" i="18"/>
  <c r="J8" i="18" s="1"/>
  <c r="O8" i="18" s="1"/>
  <c r="N19" i="10"/>
  <c r="M20" i="10"/>
  <c r="Y19" i="10"/>
  <c r="T20" i="10"/>
  <c r="S21" i="10"/>
  <c r="K9" i="18" l="1"/>
  <c r="P9" i="18" s="1"/>
  <c r="G9" i="18"/>
  <c r="J9" i="18" s="1"/>
  <c r="O9" i="18" s="1"/>
  <c r="Y20" i="10"/>
  <c r="I10" i="21"/>
  <c r="K10" i="21" s="1"/>
  <c r="C10" i="18"/>
  <c r="H9" i="15"/>
  <c r="N9" i="15" s="1"/>
  <c r="O9" i="15" s="1"/>
  <c r="M21" i="10"/>
  <c r="N20" i="10"/>
  <c r="T21" i="10"/>
  <c r="S22" i="10"/>
  <c r="Y21" i="10" l="1"/>
  <c r="I11" i="21"/>
  <c r="K11" i="21" s="1"/>
  <c r="C11" i="18"/>
  <c r="H10" i="15"/>
  <c r="N10" i="15" s="1"/>
  <c r="O10" i="15" s="1"/>
  <c r="G10" i="18"/>
  <c r="J10" i="18" s="1"/>
  <c r="O10" i="18" s="1"/>
  <c r="K10" i="18"/>
  <c r="P10" i="18" s="1"/>
  <c r="N21" i="10"/>
  <c r="M22" i="10"/>
  <c r="T22" i="10"/>
  <c r="S23" i="10"/>
  <c r="K11" i="18" l="1"/>
  <c r="P11" i="18" s="1"/>
  <c r="G11" i="18"/>
  <c r="J11" i="18" s="1"/>
  <c r="O11" i="18" s="1"/>
  <c r="Y22" i="10"/>
  <c r="I12" i="21"/>
  <c r="K12" i="21" s="1"/>
  <c r="H11" i="15"/>
  <c r="N11" i="15" s="1"/>
  <c r="O11" i="15" s="1"/>
  <c r="C12" i="18"/>
  <c r="N22" i="10"/>
  <c r="M23" i="10"/>
  <c r="S24" i="10"/>
  <c r="T23" i="10"/>
  <c r="Y23" i="10" l="1"/>
  <c r="I13" i="21"/>
  <c r="K13" i="21" s="1"/>
  <c r="H12" i="15"/>
  <c r="N12" i="15" s="1"/>
  <c r="O12" i="15" s="1"/>
  <c r="C13" i="18"/>
  <c r="K12" i="18"/>
  <c r="P12" i="18" s="1"/>
  <c r="G12" i="18"/>
  <c r="J12" i="18" s="1"/>
  <c r="O12" i="18" s="1"/>
  <c r="N23" i="10"/>
  <c r="M24" i="10"/>
  <c r="T24" i="10"/>
  <c r="S25" i="10"/>
  <c r="K13" i="18" l="1"/>
  <c r="P13" i="18" s="1"/>
  <c r="G13" i="18"/>
  <c r="J13" i="18" s="1"/>
  <c r="O13" i="18" s="1"/>
  <c r="I14" i="21"/>
  <c r="K14" i="21" s="1"/>
  <c r="C14" i="18"/>
  <c r="H13" i="15"/>
  <c r="N13" i="15" s="1"/>
  <c r="O13" i="15" s="1"/>
  <c r="M25" i="10"/>
  <c r="N24" i="10"/>
  <c r="Y24" i="10"/>
  <c r="S26" i="10"/>
  <c r="T25" i="10"/>
  <c r="K14" i="18" l="1"/>
  <c r="P14" i="18" s="1"/>
  <c r="G14" i="18"/>
  <c r="J14" i="18" s="1"/>
  <c r="O14" i="18" s="1"/>
  <c r="Y25" i="10"/>
  <c r="I15" i="21"/>
  <c r="K15" i="21" s="1"/>
  <c r="C15" i="18"/>
  <c r="H14" i="15"/>
  <c r="N14" i="15" s="1"/>
  <c r="O14" i="15" s="1"/>
  <c r="M26" i="10"/>
  <c r="N25" i="10"/>
  <c r="T26" i="10"/>
  <c r="S27" i="10"/>
  <c r="I16" i="21" l="1"/>
  <c r="K16" i="21" s="1"/>
  <c r="H15" i="15"/>
  <c r="N15" i="15" s="1"/>
  <c r="O15" i="15" s="1"/>
  <c r="C16" i="18"/>
  <c r="K15" i="18"/>
  <c r="P15" i="18" s="1"/>
  <c r="G15" i="18"/>
  <c r="J15" i="18" s="1"/>
  <c r="O15" i="18" s="1"/>
  <c r="M27" i="10"/>
  <c r="N26" i="10"/>
  <c r="Y26" i="10"/>
  <c r="S28" i="10"/>
  <c r="T27" i="10"/>
  <c r="Y27" i="10" l="1"/>
  <c r="I17" i="21"/>
  <c r="K17" i="21" s="1"/>
  <c r="H16" i="15"/>
  <c r="N16" i="15" s="1"/>
  <c r="O16" i="15" s="1"/>
  <c r="C17" i="18"/>
  <c r="K16" i="18"/>
  <c r="P16" i="18" s="1"/>
  <c r="G16" i="18"/>
  <c r="J16" i="18" s="1"/>
  <c r="O16" i="18" s="1"/>
  <c r="M28" i="10"/>
  <c r="N27" i="10"/>
  <c r="T28" i="10"/>
  <c r="S29" i="10"/>
  <c r="G17" i="18" l="1"/>
  <c r="J17" i="18" s="1"/>
  <c r="O17" i="18" s="1"/>
  <c r="K17" i="18"/>
  <c r="P17" i="18" s="1"/>
  <c r="Y28" i="10"/>
  <c r="I18" i="21"/>
  <c r="K18" i="21" s="1"/>
  <c r="C18" i="18"/>
  <c r="H17" i="15"/>
  <c r="N17" i="15" s="1"/>
  <c r="O17" i="15" s="1"/>
  <c r="N28" i="10"/>
  <c r="M29" i="10"/>
  <c r="S30" i="10"/>
  <c r="T29" i="10"/>
  <c r="I19" i="21" l="1"/>
  <c r="K19" i="21" s="1"/>
  <c r="C19" i="18"/>
  <c r="H18" i="15"/>
  <c r="N18" i="15" s="1"/>
  <c r="O18" i="15" s="1"/>
  <c r="K18" i="18"/>
  <c r="P18" i="18" s="1"/>
  <c r="G18" i="18"/>
  <c r="J18" i="18" s="1"/>
  <c r="O18" i="18" s="1"/>
  <c r="M30" i="10"/>
  <c r="N29" i="10"/>
  <c r="Y29" i="10"/>
  <c r="S31" i="10"/>
  <c r="T30" i="10"/>
  <c r="Y30" i="10" l="1"/>
  <c r="I20" i="21"/>
  <c r="K20" i="21" s="1"/>
  <c r="H19" i="15"/>
  <c r="N19" i="15" s="1"/>
  <c r="O19" i="15" s="1"/>
  <c r="C20" i="18"/>
  <c r="K19" i="18"/>
  <c r="P19" i="18" s="1"/>
  <c r="G19" i="18"/>
  <c r="J19" i="18" s="1"/>
  <c r="O19" i="18" s="1"/>
  <c r="M31" i="10"/>
  <c r="N30" i="10"/>
  <c r="T31" i="10"/>
  <c r="S32" i="10"/>
  <c r="Y31" i="10" l="1"/>
  <c r="I21" i="21"/>
  <c r="K21" i="21" s="1"/>
  <c r="H20" i="15"/>
  <c r="N20" i="15" s="1"/>
  <c r="O20" i="15" s="1"/>
  <c r="C21" i="18"/>
  <c r="K20" i="18"/>
  <c r="P20" i="18" s="1"/>
  <c r="G20" i="18"/>
  <c r="J20" i="18" s="1"/>
  <c r="O20" i="18" s="1"/>
  <c r="M32" i="10"/>
  <c r="Y32" i="10" s="1"/>
  <c r="N31" i="10"/>
  <c r="S33" i="10"/>
  <c r="T32" i="10"/>
  <c r="I22" i="21" l="1"/>
  <c r="K22" i="21" s="1"/>
  <c r="C22" i="18"/>
  <c r="H21" i="15"/>
  <c r="N21" i="15" s="1"/>
  <c r="O21" i="15" s="1"/>
  <c r="K21" i="18"/>
  <c r="P21" i="18" s="1"/>
  <c r="G21" i="18"/>
  <c r="J21" i="18" s="1"/>
  <c r="O21" i="18" s="1"/>
  <c r="M33" i="10"/>
  <c r="N32" i="10"/>
  <c r="T33" i="10"/>
  <c r="S34" i="10"/>
  <c r="Y33" i="10" l="1"/>
  <c r="I23" i="21"/>
  <c r="K23" i="21" s="1"/>
  <c r="H22" i="15"/>
  <c r="N22" i="15" s="1"/>
  <c r="O22" i="15" s="1"/>
  <c r="C23" i="18"/>
  <c r="G22" i="18"/>
  <c r="J22" i="18" s="1"/>
  <c r="O22" i="18" s="1"/>
  <c r="K22" i="18"/>
  <c r="P22" i="18" s="1"/>
  <c r="N33" i="10"/>
  <c r="M34" i="10"/>
  <c r="T34" i="10"/>
  <c r="S35" i="10"/>
  <c r="G23" i="18" l="1"/>
  <c r="J23" i="18" s="1"/>
  <c r="O23" i="18" s="1"/>
  <c r="K23" i="18"/>
  <c r="P23" i="18" s="1"/>
  <c r="I24" i="21"/>
  <c r="K24" i="21" s="1"/>
  <c r="H23" i="15"/>
  <c r="N23" i="15" s="1"/>
  <c r="O23" i="15" s="1"/>
  <c r="C24" i="18"/>
  <c r="Y34" i="10"/>
  <c r="M35" i="10"/>
  <c r="N34" i="10"/>
  <c r="S36" i="10"/>
  <c r="T35" i="10"/>
  <c r="Y35" i="10" l="1"/>
  <c r="I25" i="21"/>
  <c r="K25" i="21" s="1"/>
  <c r="H24" i="15"/>
  <c r="N24" i="15" s="1"/>
  <c r="O24" i="15" s="1"/>
  <c r="C25" i="18"/>
  <c r="K24" i="18"/>
  <c r="P24" i="18" s="1"/>
  <c r="G24" i="18"/>
  <c r="J24" i="18" s="1"/>
  <c r="O24" i="18" s="1"/>
  <c r="M36" i="10"/>
  <c r="N35" i="10"/>
  <c r="Q9" i="10" s="1"/>
  <c r="T36" i="10"/>
  <c r="S37" i="10"/>
  <c r="G25" i="18" l="1"/>
  <c r="J25" i="18" s="1"/>
  <c r="O25" i="18" s="1"/>
  <c r="K25" i="18"/>
  <c r="P25" i="18" s="1"/>
  <c r="Y36" i="10"/>
  <c r="I26" i="21"/>
  <c r="K26" i="21" s="1"/>
  <c r="C26" i="18"/>
  <c r="H25" i="15"/>
  <c r="N25" i="15" s="1"/>
  <c r="O25" i="15" s="1"/>
  <c r="M37" i="10"/>
  <c r="N36" i="10"/>
  <c r="S38" i="10"/>
  <c r="T37" i="10"/>
  <c r="Y37" i="10" l="1"/>
  <c r="I27" i="21"/>
  <c r="K27" i="21" s="1"/>
  <c r="C27" i="18"/>
  <c r="H26" i="15"/>
  <c r="N26" i="15" s="1"/>
  <c r="O26" i="15" s="1"/>
  <c r="G26" i="18"/>
  <c r="J26" i="18" s="1"/>
  <c r="O26" i="18" s="1"/>
  <c r="K26" i="18"/>
  <c r="P26" i="18" s="1"/>
  <c r="M38" i="10"/>
  <c r="N37" i="10"/>
  <c r="S39" i="10"/>
  <c r="T38" i="10"/>
  <c r="K27" i="18" l="1"/>
  <c r="P27" i="18" s="1"/>
  <c r="G27" i="18"/>
  <c r="J27" i="18" s="1"/>
  <c r="O27" i="18" s="1"/>
  <c r="Y38" i="10"/>
  <c r="I28" i="21"/>
  <c r="K28" i="21" s="1"/>
  <c r="C28" i="18"/>
  <c r="H27" i="15"/>
  <c r="N27" i="15" s="1"/>
  <c r="O27" i="15" s="1"/>
  <c r="M39" i="10"/>
  <c r="N38" i="10"/>
  <c r="T39" i="10"/>
  <c r="S40" i="10"/>
  <c r="Y39" i="10" l="1"/>
  <c r="C29" i="18"/>
  <c r="I29" i="21"/>
  <c r="K29" i="21" s="1"/>
  <c r="H28" i="15"/>
  <c r="N28" i="15" s="1"/>
  <c r="O28" i="15" s="1"/>
  <c r="K28" i="18"/>
  <c r="P28" i="18" s="1"/>
  <c r="G28" i="18"/>
  <c r="J28" i="18" s="1"/>
  <c r="O28" i="18" s="1"/>
  <c r="M40" i="10"/>
  <c r="N39" i="10"/>
  <c r="S41" i="10"/>
  <c r="T40" i="10"/>
  <c r="K29" i="18" l="1"/>
  <c r="P29" i="18" s="1"/>
  <c r="G29" i="18"/>
  <c r="J29" i="18" s="1"/>
  <c r="O29" i="18" s="1"/>
  <c r="Y40" i="10"/>
  <c r="I30" i="21"/>
  <c r="K30" i="21" s="1"/>
  <c r="C30" i="18"/>
  <c r="H29" i="15"/>
  <c r="N29" i="15" s="1"/>
  <c r="O29" i="15" s="1"/>
  <c r="M41" i="10"/>
  <c r="N40" i="10"/>
  <c r="S42" i="10"/>
  <c r="T41" i="10"/>
  <c r="I31" i="21" l="1"/>
  <c r="K31" i="21" s="1"/>
  <c r="C31" i="18"/>
  <c r="H30" i="15"/>
  <c r="N30" i="15" s="1"/>
  <c r="O30" i="15" s="1"/>
  <c r="K30" i="18"/>
  <c r="P30" i="18" s="1"/>
  <c r="G30" i="18"/>
  <c r="J30" i="18" s="1"/>
  <c r="O30" i="18" s="1"/>
  <c r="M42" i="10"/>
  <c r="N41" i="10"/>
  <c r="Y41" i="10"/>
  <c r="T42" i="10"/>
  <c r="S43" i="10"/>
  <c r="K31" i="18" l="1"/>
  <c r="P31" i="18" s="1"/>
  <c r="G31" i="18"/>
  <c r="J31" i="18" s="1"/>
  <c r="O31" i="18" s="1"/>
  <c r="I32" i="21"/>
  <c r="K32" i="21" s="1"/>
  <c r="C32" i="18"/>
  <c r="H31" i="15"/>
  <c r="N31" i="15" s="1"/>
  <c r="O31" i="15" s="1"/>
  <c r="N42" i="10"/>
  <c r="M43" i="10"/>
  <c r="Y42" i="10"/>
  <c r="T43" i="10"/>
  <c r="S44" i="10"/>
  <c r="C33" i="18" l="1"/>
  <c r="I33" i="21"/>
  <c r="K33" i="21" s="1"/>
  <c r="H32" i="15"/>
  <c r="N32" i="15" s="1"/>
  <c r="O32" i="15" s="1"/>
  <c r="K32" i="18"/>
  <c r="P32" i="18" s="1"/>
  <c r="G32" i="18"/>
  <c r="J32" i="18" s="1"/>
  <c r="O32" i="18" s="1"/>
  <c r="N43" i="10"/>
  <c r="M44" i="10"/>
  <c r="Y43" i="10"/>
  <c r="S45" i="10"/>
  <c r="T44" i="10"/>
  <c r="Y44" i="10" l="1"/>
  <c r="I34" i="21"/>
  <c r="K34" i="21" s="1"/>
  <c r="C34" i="18"/>
  <c r="H33" i="15"/>
  <c r="N33" i="15" s="1"/>
  <c r="O33" i="15" s="1"/>
  <c r="K33" i="18"/>
  <c r="P33" i="18" s="1"/>
  <c r="G33" i="18"/>
  <c r="J33" i="18" s="1"/>
  <c r="O33" i="18" s="1"/>
  <c r="M45" i="10"/>
  <c r="N44" i="10"/>
  <c r="T45" i="10"/>
  <c r="S46" i="10"/>
  <c r="K34" i="18" l="1"/>
  <c r="P34" i="18" s="1"/>
  <c r="G34" i="18"/>
  <c r="J34" i="18" s="1"/>
  <c r="O34" i="18" s="1"/>
  <c r="Y45" i="10"/>
  <c r="I35" i="21"/>
  <c r="K35" i="21" s="1"/>
  <c r="C35" i="18"/>
  <c r="H34" i="15"/>
  <c r="N34" i="15" s="1"/>
  <c r="O34" i="15" s="1"/>
  <c r="N45" i="10"/>
  <c r="M46" i="10"/>
  <c r="T46" i="10"/>
  <c r="S47" i="10"/>
  <c r="Y46" i="10" l="1"/>
  <c r="I36" i="21"/>
  <c r="K36" i="21" s="1"/>
  <c r="C36" i="18"/>
  <c r="H35" i="15"/>
  <c r="N35" i="15" s="1"/>
  <c r="O35" i="15" s="1"/>
  <c r="K35" i="18"/>
  <c r="P35" i="18" s="1"/>
  <c r="G35" i="18"/>
  <c r="J35" i="18" s="1"/>
  <c r="O35" i="18" s="1"/>
  <c r="N46" i="10"/>
  <c r="M47" i="10"/>
  <c r="T47" i="10"/>
  <c r="S48" i="10"/>
  <c r="G36" i="18" l="1"/>
  <c r="J36" i="18" s="1"/>
  <c r="O36" i="18" s="1"/>
  <c r="K36" i="18"/>
  <c r="P36" i="18" s="1"/>
  <c r="Y47" i="10"/>
  <c r="C37" i="18"/>
  <c r="I37" i="21"/>
  <c r="K37" i="21" s="1"/>
  <c r="H36" i="15"/>
  <c r="N36" i="15" s="1"/>
  <c r="O36" i="15" s="1"/>
  <c r="N47" i="10"/>
  <c r="M48" i="10"/>
  <c r="T48" i="10"/>
  <c r="S49" i="10"/>
  <c r="G37" i="18" l="1"/>
  <c r="J37" i="18" s="1"/>
  <c r="O37" i="18" s="1"/>
  <c r="K37" i="18"/>
  <c r="P37" i="18" s="1"/>
  <c r="Y48" i="10"/>
  <c r="I38" i="21"/>
  <c r="K38" i="21" s="1"/>
  <c r="C38" i="18"/>
  <c r="H37" i="15"/>
  <c r="N37" i="15" s="1"/>
  <c r="O37" i="15" s="1"/>
  <c r="N48" i="10"/>
  <c r="M49" i="10"/>
  <c r="S50" i="10"/>
  <c r="T49" i="10"/>
  <c r="Y49" i="10" l="1"/>
  <c r="I39" i="21"/>
  <c r="K39" i="21" s="1"/>
  <c r="C39" i="18"/>
  <c r="H38" i="15"/>
  <c r="N38" i="15" s="1"/>
  <c r="O38" i="15" s="1"/>
  <c r="G38" i="18"/>
  <c r="J38" i="18" s="1"/>
  <c r="O38" i="18" s="1"/>
  <c r="K38" i="18"/>
  <c r="P38" i="18" s="1"/>
  <c r="M50" i="10"/>
  <c r="N49" i="10"/>
  <c r="T50" i="10"/>
  <c r="S51" i="10"/>
  <c r="G39" i="18" l="1"/>
  <c r="J39" i="18" s="1"/>
  <c r="O39" i="18" s="1"/>
  <c r="K39" i="18"/>
  <c r="P39" i="18" s="1"/>
  <c r="Y50" i="10"/>
  <c r="I40" i="21"/>
  <c r="K40" i="21" s="1"/>
  <c r="C40" i="18"/>
  <c r="H39" i="15"/>
  <c r="N39" i="15" s="1"/>
  <c r="O39" i="15" s="1"/>
  <c r="M51" i="10"/>
  <c r="N50" i="10"/>
  <c r="T51" i="10"/>
  <c r="S52" i="10"/>
  <c r="S53" i="10" s="1"/>
  <c r="Y51" i="10" l="1"/>
  <c r="C41" i="18"/>
  <c r="I41" i="21"/>
  <c r="K41" i="21" s="1"/>
  <c r="H40" i="15"/>
  <c r="N40" i="15" s="1"/>
  <c r="O40" i="15" s="1"/>
  <c r="G40" i="18"/>
  <c r="J40" i="18" s="1"/>
  <c r="O40" i="18" s="1"/>
  <c r="K40" i="18"/>
  <c r="P40" i="18" s="1"/>
  <c r="S54" i="10"/>
  <c r="T53" i="10"/>
  <c r="N51" i="10"/>
  <c r="M52" i="10"/>
  <c r="T52" i="10"/>
  <c r="G41" i="18" l="1"/>
  <c r="J41" i="18" s="1"/>
  <c r="O41" i="18" s="1"/>
  <c r="K41" i="18"/>
  <c r="P41" i="18" s="1"/>
  <c r="I42" i="21"/>
  <c r="K42" i="21" s="1"/>
  <c r="C42" i="18"/>
  <c r="H41" i="15"/>
  <c r="N41" i="15" s="1"/>
  <c r="O41" i="15" s="1"/>
  <c r="S55" i="10"/>
  <c r="T54" i="10"/>
  <c r="Y52" i="10"/>
  <c r="M53" i="10"/>
  <c r="Y53" i="10" s="1"/>
  <c r="N52" i="10"/>
  <c r="I43" i="21" l="1"/>
  <c r="K43" i="21" s="1"/>
  <c r="C43" i="18"/>
  <c r="H42" i="15"/>
  <c r="N42" i="15" s="1"/>
  <c r="O42" i="15" s="1"/>
  <c r="K42" i="18"/>
  <c r="P42" i="18" s="1"/>
  <c r="G42" i="18"/>
  <c r="J42" i="18" s="1"/>
  <c r="O42" i="18" s="1"/>
  <c r="S56" i="10"/>
  <c r="T55" i="10"/>
  <c r="M54" i="10"/>
  <c r="Y54" i="10" s="1"/>
  <c r="N53" i="10"/>
  <c r="I44" i="21" l="1"/>
  <c r="K44" i="21" s="1"/>
  <c r="C44" i="18"/>
  <c r="H43" i="15"/>
  <c r="N43" i="15" s="1"/>
  <c r="O43" i="15" s="1"/>
  <c r="G43" i="18"/>
  <c r="J43" i="18" s="1"/>
  <c r="O43" i="18" s="1"/>
  <c r="K43" i="18"/>
  <c r="P43" i="18" s="1"/>
  <c r="S57" i="10"/>
  <c r="T56" i="10"/>
  <c r="N54" i="10"/>
  <c r="M55" i="10"/>
  <c r="Y55" i="10" s="1"/>
  <c r="G44" i="18" l="1"/>
  <c r="J44" i="18" s="1"/>
  <c r="O44" i="18" s="1"/>
  <c r="K44" i="18"/>
  <c r="P44" i="18" s="1"/>
  <c r="C45" i="18"/>
  <c r="I45" i="21"/>
  <c r="K45" i="21" s="1"/>
  <c r="H44" i="15"/>
  <c r="N44" i="15" s="1"/>
  <c r="O44" i="15" s="1"/>
  <c r="T57" i="10"/>
  <c r="S58" i="10"/>
  <c r="M56" i="10"/>
  <c r="Y56" i="10" s="1"/>
  <c r="N55" i="10"/>
  <c r="I46" i="21" l="1"/>
  <c r="K46" i="21" s="1"/>
  <c r="C46" i="18"/>
  <c r="H45" i="15"/>
  <c r="N45" i="15" s="1"/>
  <c r="O45" i="15" s="1"/>
  <c r="G45" i="18"/>
  <c r="J45" i="18" s="1"/>
  <c r="O45" i="18" s="1"/>
  <c r="K45" i="18"/>
  <c r="P45" i="18" s="1"/>
  <c r="T58" i="10"/>
  <c r="S59" i="10"/>
  <c r="N56" i="10"/>
  <c r="M57" i="10"/>
  <c r="Y57" i="10" s="1"/>
  <c r="G46" i="18" l="1"/>
  <c r="J46" i="18" s="1"/>
  <c r="O46" i="18" s="1"/>
  <c r="K46" i="18"/>
  <c r="P46" i="18" s="1"/>
  <c r="I47" i="21"/>
  <c r="K47" i="21" s="1"/>
  <c r="C47" i="18"/>
  <c r="H46" i="15"/>
  <c r="N46" i="15" s="1"/>
  <c r="O46" i="15" s="1"/>
  <c r="T59" i="10"/>
  <c r="S60" i="10"/>
  <c r="M58" i="10"/>
  <c r="Y58" i="10" s="1"/>
  <c r="N57" i="10"/>
  <c r="G47" i="18" l="1"/>
  <c r="J47" i="18" s="1"/>
  <c r="O47" i="18" s="1"/>
  <c r="K47" i="18"/>
  <c r="P47" i="18" s="1"/>
  <c r="I48" i="21"/>
  <c r="K48" i="21" s="1"/>
  <c r="C48" i="18"/>
  <c r="H47" i="15"/>
  <c r="N47" i="15" s="1"/>
  <c r="O47" i="15" s="1"/>
  <c r="S61" i="10"/>
  <c r="T60" i="10"/>
  <c r="N58" i="10"/>
  <c r="M59" i="10"/>
  <c r="Y59" i="10" s="1"/>
  <c r="K48" i="18" l="1"/>
  <c r="P48" i="18" s="1"/>
  <c r="G48" i="18"/>
  <c r="J48" i="18" s="1"/>
  <c r="O48" i="18" s="1"/>
  <c r="C49" i="18"/>
  <c r="I49" i="21"/>
  <c r="K49" i="21" s="1"/>
  <c r="H48" i="15"/>
  <c r="N48" i="15" s="1"/>
  <c r="O48" i="15" s="1"/>
  <c r="T61" i="10"/>
  <c r="S62" i="10"/>
  <c r="M60" i="10"/>
  <c r="Y60" i="10" s="1"/>
  <c r="N59" i="10"/>
  <c r="K49" i="18" l="1"/>
  <c r="P49" i="18" s="1"/>
  <c r="G49" i="18"/>
  <c r="J49" i="18" s="1"/>
  <c r="O49" i="18" s="1"/>
  <c r="I50" i="21"/>
  <c r="K50" i="21" s="1"/>
  <c r="C50" i="18"/>
  <c r="H49" i="15"/>
  <c r="N49" i="15" s="1"/>
  <c r="O49" i="15" s="1"/>
  <c r="S63" i="10"/>
  <c r="T62" i="10"/>
  <c r="N60" i="10"/>
  <c r="M61" i="10"/>
  <c r="Y61" i="10" s="1"/>
  <c r="G50" i="18" l="1"/>
  <c r="J50" i="18" s="1"/>
  <c r="O50" i="18" s="1"/>
  <c r="K50" i="18"/>
  <c r="P50" i="18" s="1"/>
  <c r="I51" i="21"/>
  <c r="K51" i="21" s="1"/>
  <c r="C51" i="18"/>
  <c r="H50" i="15"/>
  <c r="N50" i="15" s="1"/>
  <c r="O50" i="15" s="1"/>
  <c r="S64" i="10"/>
  <c r="T63" i="10"/>
  <c r="M62" i="10"/>
  <c r="Y62" i="10" s="1"/>
  <c r="N61" i="10"/>
  <c r="K51" i="18" l="1"/>
  <c r="P51" i="18" s="1"/>
  <c r="G51" i="18"/>
  <c r="J51" i="18" s="1"/>
  <c r="O51" i="18" s="1"/>
  <c r="I52" i="21"/>
  <c r="K52" i="21" s="1"/>
  <c r="C52" i="18"/>
  <c r="H51" i="15"/>
  <c r="N51" i="15" s="1"/>
  <c r="O51" i="15" s="1"/>
  <c r="S65" i="10"/>
  <c r="T64" i="10"/>
  <c r="N62" i="10"/>
  <c r="M63" i="10"/>
  <c r="Y63" i="10" s="1"/>
  <c r="K52" i="18" l="1"/>
  <c r="P52" i="18" s="1"/>
  <c r="G52" i="18"/>
  <c r="J52" i="18" s="1"/>
  <c r="O52" i="18" s="1"/>
  <c r="C53" i="18"/>
  <c r="I53" i="21"/>
  <c r="K53" i="21" s="1"/>
  <c r="H52" i="15"/>
  <c r="N52" i="15" s="1"/>
  <c r="O52" i="15" s="1"/>
  <c r="S66" i="10"/>
  <c r="T65" i="10"/>
  <c r="M64" i="10"/>
  <c r="Y64" i="10" s="1"/>
  <c r="N63" i="10"/>
  <c r="K53" i="18" l="1"/>
  <c r="P53" i="18" s="1"/>
  <c r="G53" i="18"/>
  <c r="J53" i="18" s="1"/>
  <c r="O53" i="18" s="1"/>
  <c r="I54" i="21"/>
  <c r="K54" i="21" s="1"/>
  <c r="C54" i="18"/>
  <c r="H53" i="15"/>
  <c r="N53" i="15" s="1"/>
  <c r="O53" i="15" s="1"/>
  <c r="S67" i="10"/>
  <c r="T66" i="10"/>
  <c r="N64" i="10"/>
  <c r="M65" i="10"/>
  <c r="Y65" i="10" s="1"/>
  <c r="I55" i="21" l="1"/>
  <c r="K55" i="21" s="1"/>
  <c r="C55" i="18"/>
  <c r="H54" i="15"/>
  <c r="N54" i="15" s="1"/>
  <c r="O54" i="15" s="1"/>
  <c r="K54" i="18"/>
  <c r="P54" i="18" s="1"/>
  <c r="G54" i="18"/>
  <c r="J54" i="18" s="1"/>
  <c r="O54" i="18" s="1"/>
  <c r="T67" i="10"/>
  <c r="S68" i="10"/>
  <c r="M66" i="10"/>
  <c r="Y66" i="10" s="1"/>
  <c r="N65" i="10"/>
  <c r="I56" i="21" l="1"/>
  <c r="K56" i="21" s="1"/>
  <c r="C56" i="18"/>
  <c r="H55" i="15"/>
  <c r="N55" i="15" s="1"/>
  <c r="O55" i="15" s="1"/>
  <c r="K55" i="18"/>
  <c r="P55" i="18" s="1"/>
  <c r="G55" i="18"/>
  <c r="J55" i="18" s="1"/>
  <c r="O55" i="18" s="1"/>
  <c r="S69" i="10"/>
  <c r="T68" i="10"/>
  <c r="N66" i="10"/>
  <c r="M67" i="10"/>
  <c r="Y67" i="10" s="1"/>
  <c r="T69" i="10" l="1"/>
  <c r="S70" i="10"/>
  <c r="K56" i="18"/>
  <c r="P56" i="18" s="1"/>
  <c r="G56" i="18"/>
  <c r="J56" i="18" s="1"/>
  <c r="O56" i="18" s="1"/>
  <c r="C57" i="18"/>
  <c r="I57" i="21"/>
  <c r="K57" i="21" s="1"/>
  <c r="H56" i="15"/>
  <c r="N56" i="15" s="1"/>
  <c r="O56" i="15" s="1"/>
  <c r="M68" i="10"/>
  <c r="Y68" i="10" s="1"/>
  <c r="N67" i="10"/>
  <c r="S72" i="10" l="1"/>
  <c r="T72" i="10" s="1"/>
  <c r="S71" i="10"/>
  <c r="T71" i="10" s="1"/>
  <c r="T70" i="10"/>
  <c r="I58" i="21"/>
  <c r="K58" i="21" s="1"/>
  <c r="H57" i="15"/>
  <c r="N57" i="15" s="1"/>
  <c r="O57" i="15" s="1"/>
  <c r="C58" i="18"/>
  <c r="K57" i="18"/>
  <c r="P57" i="18" s="1"/>
  <c r="G57" i="18"/>
  <c r="J57" i="18" s="1"/>
  <c r="O57" i="18" s="1"/>
  <c r="N68" i="10"/>
  <c r="M69" i="10"/>
  <c r="V3" i="10" l="1"/>
  <c r="W8" i="10" s="1"/>
  <c r="M70" i="10"/>
  <c r="Y69" i="10"/>
  <c r="I59" i="21"/>
  <c r="K59" i="21" s="1"/>
  <c r="C59" i="18"/>
  <c r="H58" i="15"/>
  <c r="N58" i="15" s="1"/>
  <c r="O58" i="15" s="1"/>
  <c r="K58" i="18"/>
  <c r="P58" i="18" s="1"/>
  <c r="G58" i="18"/>
  <c r="J58" i="18" s="1"/>
  <c r="O58" i="18" s="1"/>
  <c r="N69" i="10"/>
  <c r="M72" i="10" l="1"/>
  <c r="N72" i="10" s="1"/>
  <c r="M71" i="10"/>
  <c r="N70" i="10"/>
  <c r="C60" i="18"/>
  <c r="I60" i="21"/>
  <c r="K60" i="21" s="1"/>
  <c r="H59" i="15"/>
  <c r="N59" i="15" s="1"/>
  <c r="O59" i="15" s="1"/>
  <c r="Y70" i="10"/>
  <c r="K59" i="18"/>
  <c r="P59" i="18" s="1"/>
  <c r="G59" i="18"/>
  <c r="J59" i="18" s="1"/>
  <c r="O59" i="18" s="1"/>
  <c r="H61" i="15" l="1"/>
  <c r="N61" i="15" s="1"/>
  <c r="O61" i="15" s="1"/>
  <c r="Y72" i="10"/>
  <c r="I62" i="21"/>
  <c r="K62" i="21" s="1"/>
  <c r="C62" i="18"/>
  <c r="K62" i="18" s="1"/>
  <c r="P62" i="18" s="1"/>
  <c r="I61" i="21"/>
  <c r="K61" i="21" s="1"/>
  <c r="K64" i="21" s="1"/>
  <c r="C61" i="18"/>
  <c r="H60" i="15"/>
  <c r="N60" i="15" s="1"/>
  <c r="O60" i="15" s="1"/>
  <c r="P1" i="15" s="1"/>
  <c r="S3" i="15" s="1"/>
  <c r="S4" i="15" s="1"/>
  <c r="S5" i="15" s="1"/>
  <c r="S6" i="15" s="1"/>
  <c r="S7" i="15" s="1"/>
  <c r="S8" i="15" s="1"/>
  <c r="S9" i="15" s="1"/>
  <c r="S10" i="15" s="1"/>
  <c r="S11" i="15" s="1"/>
  <c r="S12" i="15" s="1"/>
  <c r="S13" i="15" s="1"/>
  <c r="S14" i="15" s="1"/>
  <c r="S15" i="15" s="1"/>
  <c r="S16" i="15" s="1"/>
  <c r="S17" i="15" s="1"/>
  <c r="S18" i="15" s="1"/>
  <c r="S19" i="15" s="1"/>
  <c r="S20" i="15" s="1"/>
  <c r="S21" i="15" s="1"/>
  <c r="S22" i="15" s="1"/>
  <c r="S23" i="15" s="1"/>
  <c r="S24" i="15" s="1"/>
  <c r="S25" i="15" s="1"/>
  <c r="S26" i="15" s="1"/>
  <c r="S27" i="15" s="1"/>
  <c r="S28" i="15" s="1"/>
  <c r="S29" i="15" s="1"/>
  <c r="S30" i="15" s="1"/>
  <c r="S31" i="15" s="1"/>
  <c r="S32" i="15" s="1"/>
  <c r="S33" i="15" s="1"/>
  <c r="S34" i="15" s="1"/>
  <c r="S35" i="15" s="1"/>
  <c r="S36" i="15" s="1"/>
  <c r="S37" i="15" s="1"/>
  <c r="S38" i="15" s="1"/>
  <c r="S39" i="15" s="1"/>
  <c r="S40" i="15" s="1"/>
  <c r="S41" i="15" s="1"/>
  <c r="S42" i="15" s="1"/>
  <c r="S43" i="15" s="1"/>
  <c r="S44" i="15" s="1"/>
  <c r="S45" i="15" s="1"/>
  <c r="S46" i="15" s="1"/>
  <c r="S47" i="15" s="1"/>
  <c r="S48" i="15" s="1"/>
  <c r="S49" i="15" s="1"/>
  <c r="S50" i="15" s="1"/>
  <c r="S51" i="15" s="1"/>
  <c r="S52" i="15" s="1"/>
  <c r="S53" i="15" s="1"/>
  <c r="S54" i="15" s="1"/>
  <c r="S55" i="15" s="1"/>
  <c r="S56" i="15" s="1"/>
  <c r="S57" i="15" s="1"/>
  <c r="S58" i="15" s="1"/>
  <c r="S59" i="15" s="1"/>
  <c r="N71" i="10"/>
  <c r="P3" i="10" s="1"/>
  <c r="Q8" i="10" s="1"/>
  <c r="Y71" i="10"/>
  <c r="G60" i="18"/>
  <c r="J60" i="18" s="1"/>
  <c r="O60" i="18" s="1"/>
  <c r="K60" i="18"/>
  <c r="P60" i="18" s="1"/>
  <c r="G62" i="18" l="1"/>
  <c r="J62" i="18" s="1"/>
  <c r="O62" i="18" s="1"/>
  <c r="K61" i="18"/>
  <c r="P61" i="18" s="1"/>
  <c r="G61" i="18"/>
  <c r="J61" i="18" s="1"/>
  <c r="O61" i="18" s="1"/>
  <c r="S61" i="15"/>
  <c r="S60" i="15"/>
</calcChain>
</file>

<file path=xl/sharedStrings.xml><?xml version="1.0" encoding="utf-8"?>
<sst xmlns="http://schemas.openxmlformats.org/spreadsheetml/2006/main" count="126" uniqueCount="87">
  <si>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</si>
  <si>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</si>
  <si>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</si>
  <si>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</si>
  <si>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</si>
  <si>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</si>
  <si>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</si>
  <si>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</si>
  <si>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Proprietors' Income</t>
  </si>
  <si>
    <t>Taxes on Production and Imports</t>
  </si>
  <si>
    <t>Subsidies</t>
  </si>
  <si>
    <t>Consumption of Fixed Capital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</si>
  <si>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</si>
  <si>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</si>
  <si>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</si>
  <si>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</si>
  <si>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</si>
  <si>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</si>
  <si>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</si>
  <si>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</si>
  <si>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</si>
  <si>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</si>
  <si>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</si>
  <si>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</si>
  <si>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</si>
  <si>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</si>
  <si>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</si>
  <si>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</si>
  <si>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</si>
  <si>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</si>
  <si>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</si>
  <si>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</si>
  <si>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</si>
  <si>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</si>
  <si>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</si>
  <si>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</si>
  <si>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</si>
  <si>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</si>
  <si>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</si>
  <si>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</si>
  <si>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current prices</t>
  </si>
  <si>
    <t>alpha</t>
  </si>
  <si>
    <t>Source</t>
  </si>
  <si>
    <t>Table</t>
  </si>
  <si>
    <t>BEA</t>
  </si>
  <si>
    <t>6.2A to 6.2D</t>
  </si>
  <si>
    <t>6.12A to 6.12D</t>
  </si>
  <si>
    <t>St. Louis FRED</t>
  </si>
  <si>
    <t>Yield on Corporate Bonds_period average</t>
  </si>
  <si>
    <t>Moody's Seasoned Aaa Corporate Bond Yield</t>
  </si>
  <si>
    <t>millions</t>
  </si>
  <si>
    <t>6.4A to 6.4D</t>
  </si>
  <si>
    <t>Employment</t>
  </si>
  <si>
    <t>thousands</t>
  </si>
  <si>
    <t>Gross Domestic Investment</t>
  </si>
  <si>
    <t>Gross Investment</t>
  </si>
  <si>
    <t>K1950=</t>
  </si>
  <si>
    <t>K1950/Y1950=</t>
  </si>
  <si>
    <t>average(Kt+1/Kt1950-1960)=</t>
  </si>
  <si>
    <t>average(K/Y1950-1960)=</t>
  </si>
  <si>
    <t>1.1.6</t>
  </si>
  <si>
    <t>1.1.5</t>
  </si>
  <si>
    <t>6.9B to 6.9D</t>
  </si>
  <si>
    <t>Hours Worked by Employees</t>
  </si>
  <si>
    <t>percent per year</t>
  </si>
  <si>
    <t>6.7B to 6.7D</t>
  </si>
  <si>
    <t>Self-Employed Workers</t>
  </si>
  <si>
    <t>World Bank</t>
  </si>
  <si>
    <t xml:space="preserve">Population </t>
  </si>
  <si>
    <t>Ages 15-64</t>
  </si>
  <si>
    <t>percent</t>
  </si>
  <si>
    <t>total</t>
  </si>
  <si>
    <t>persons</t>
  </si>
  <si>
    <t>employees' hours</t>
  </si>
  <si>
    <t>self-employed hours</t>
  </si>
  <si>
    <t>total hours</t>
  </si>
  <si>
    <t>hours per worker</t>
  </si>
  <si>
    <t>hours per worker per week</t>
  </si>
  <si>
    <t>hours per WAP per week</t>
  </si>
  <si>
    <t>workers</t>
  </si>
  <si>
    <t>WAP</t>
  </si>
  <si>
    <t>A^(1/(1-alpha)</t>
  </si>
  <si>
    <t>GDP deflator</t>
  </si>
  <si>
    <t>inflation</t>
  </si>
  <si>
    <t>GDP 2012 prices</t>
  </si>
  <si>
    <t>A^(1/(1-alpha))</t>
  </si>
  <si>
    <t>K1951/K1950=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</si>
</sst>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0"/>
    <numFmt numFmtId="166" formatCode="#,##0.0"/>
    <numFmt numFmtId="167" formatCode="#,##0.0000"/>
    <numFmt numFmtId="168" formatCode="0.000000"/>
    <numFmt numFmtId="169" formatCode="0.000000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4" fillId="0" borderId="0" xfId="0" applyNumberFormat="1" applyFont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/>
    <xf numFmtId="166" fontId="5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168" fontId="0" fillId="0" borderId="0" xfId="0" applyNumberFormat="1"/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/>
    <xf numFmtId="2" fontId="0" fillId="0" borderId="0" xfId="0" applyNumberForma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/>
    <xf numFmtId="166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 applyAlignment="1">
      <alignment horizontal="right"/>
    </xf>
    <xf numFmtId="169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5" fillId="0" borderId="0" xfId="0" applyFont="1"/>
    <xf numFmtId="166" fontId="4" fillId="0" borderId="0" xfId="0" applyNumberFormat="1" applyFont="1" applyBorder="1"/>
    <xf numFmtId="167" fontId="5" fillId="0" borderId="0" xfId="0" applyNumberFormat="1" applyFont="1" applyBorder="1"/>
    <xf numFmtId="0" fontId="4" fillId="0" borderId="0" xfId="0" applyFont="1" applyFill="1" applyBorder="1"/>
    <xf numFmtId="0" fontId="4" fillId="0" borderId="0" xfId="0" applyFont="1"/>
    <xf numFmtId="3" fontId="4" fillId="0" borderId="0" xfId="0" applyNumberFormat="1" applyFont="1" applyBorder="1"/>
    <xf numFmtId="49" fontId="4" fillId="0" borderId="0" xfId="0" applyNumberFormat="1" applyFont="1" applyBorder="1"/>
    <xf numFmtId="49" fontId="4" fillId="0" borderId="0" xfId="0" applyNumberFormat="1" applyFont="1" applyFill="1" applyBorder="1"/>
    <xf numFmtId="166" fontId="5" fillId="0" borderId="0" xfId="0" applyNumberFormat="1" applyFont="1"/>
    <xf numFmtId="3" fontId="0" fillId="0" borderId="0" xfId="0" applyNumberFormat="1" applyAlignment="1">
      <alignment horizontal="right"/>
    </xf>
    <xf numFmtId="4" fontId="5" fillId="0" borderId="0" xfId="0" applyNumberFormat="1" applyFont="1" applyBorder="1" applyAlignment="1">
      <alignment horizontal="right" vertical="top" wrapText="1"/>
    </xf>
    <xf numFmtId="165" fontId="5" fillId="0" borderId="0" xfId="0" applyNumberFormat="1" applyFont="1"/>
    <xf numFmtId="4" fontId="5" fillId="0" borderId="0" xfId="0" applyNumberFormat="1" applyFont="1"/>
    <xf numFmtId="3" fontId="0" fillId="0" borderId="0" xfId="0" applyNumberFormat="1" applyProtection="1">
      <protection locked="0"/>
    </xf>
    <xf numFmtId="3" fontId="5" fillId="0" borderId="0" xfId="0" applyNumberFormat="1" applyFont="1"/>
    <xf numFmtId="3" fontId="5" fillId="0" borderId="0" xfId="0" applyNumberFormat="1" applyFont="1" applyAlignment="1">
      <alignment vertical="center" wrapText="1"/>
    </xf>
    <xf numFmtId="0" fontId="1" fillId="0" borderId="0" xfId="2"/>
    <xf numFmtId="164" fontId="1" fillId="0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6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chartsheet" Target="chartsheets/sheet4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Capital Stock in the United States</a:t>
            </a:r>
          </a:p>
        </c:rich>
      </c:tx>
      <c:layout>
        <c:manualLayout>
          <c:xMode val="edge"/>
          <c:yMode val="edge"/>
          <c:x val="0.21531630212890057"/>
          <c:y val="1.9575670880747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6126447016918"/>
          <c:y val="0.11690314488103062"/>
          <c:w val="0.82724844167408729"/>
          <c:h val="0.78992108801457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data'!$L$1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xVal>
          <c:yVal>
            <c:numRef>
              <c:f>'capital stock data'!$M$3:$M$72</c:f>
              <c:numCache>
                <c:formatCode>#,##0.0</c:formatCode>
                <c:ptCount val="70"/>
                <c:pt idx="0">
                  <c:v>5472.9968238773417</c:v>
                </c:pt>
                <c:pt idx="1">
                  <c:v>5688.3405864599163</c:v>
                </c:pt>
                <c:pt idx="2">
                  <c:v>5959.7273890270271</c:v>
                </c:pt>
                <c:pt idx="3">
                  <c:v>6202.9365999042093</c:v>
                </c:pt>
                <c:pt idx="4">
                  <c:v>6461.6957460014164</c:v>
                </c:pt>
                <c:pt idx="5">
                  <c:v>6675.7592498873018</c:v>
                </c:pt>
                <c:pt idx="6">
                  <c:v>6967.2564356490939</c:v>
                </c:pt>
                <c:pt idx="7">
                  <c:v>7264.6019685128658</c:v>
                </c:pt>
                <c:pt idx="8">
                  <c:v>7535.496467597266</c:v>
                </c:pt>
                <c:pt idx="9">
                  <c:v>7756.8086065980497</c:v>
                </c:pt>
                <c:pt idx="10">
                  <c:v>8066.6538551656695</c:v>
                </c:pt>
                <c:pt idx="11">
                  <c:v>8355.0327860727975</c:v>
                </c:pt>
                <c:pt idx="12">
                  <c:v>8643.4362351317923</c:v>
                </c:pt>
                <c:pt idx="13">
                  <c:v>8983.7123425455738</c:v>
                </c:pt>
                <c:pt idx="14">
                  <c:v>9343.1308814387485</c:v>
                </c:pt>
                <c:pt idx="15">
                  <c:v>9731.6135968166618</c:v>
                </c:pt>
                <c:pt idx="16">
                  <c:v>10188.776553447447</c:v>
                </c:pt>
                <c:pt idx="17">
                  <c:v>10704.049199579524</c:v>
                </c:pt>
                <c:pt idx="18">
                  <c:v>11174.141282830089</c:v>
                </c:pt>
                <c:pt idx="19">
                  <c:v>11655.163162058887</c:v>
                </c:pt>
                <c:pt idx="20">
                  <c:v>12140.264785504922</c:v>
                </c:pt>
                <c:pt idx="21">
                  <c:v>12526.643984696131</c:v>
                </c:pt>
                <c:pt idx="22">
                  <c:v>12952.32588139266</c:v>
                </c:pt>
                <c:pt idx="23">
                  <c:v>13448.905524673366</c:v>
                </c:pt>
                <c:pt idx="24">
                  <c:v>14029.269110885791</c:v>
                </c:pt>
                <c:pt idx="25">
                  <c:v>14534.219217576201</c:v>
                </c:pt>
                <c:pt idx="26">
                  <c:v>14872.039175100728</c:v>
                </c:pt>
                <c:pt idx="27">
                  <c:v>15357.53789464679</c:v>
                </c:pt>
                <c:pt idx="28">
                  <c:v>15969.318047812292</c:v>
                </c:pt>
                <c:pt idx="29">
                  <c:v>16713.944894559754</c:v>
                </c:pt>
                <c:pt idx="30">
                  <c:v>17487.809181560096</c:v>
                </c:pt>
                <c:pt idx="31">
                  <c:v>18092.623590259649</c:v>
                </c:pt>
                <c:pt idx="32">
                  <c:v>18770.839193768225</c:v>
                </c:pt>
                <c:pt idx="33">
                  <c:v>19230.884114941637</c:v>
                </c:pt>
                <c:pt idx="34">
                  <c:v>19747.262275956185</c:v>
                </c:pt>
                <c:pt idx="35">
                  <c:v>20566.584961080232</c:v>
                </c:pt>
                <c:pt idx="36">
                  <c:v>21348.142310780637</c:v>
                </c:pt>
                <c:pt idx="37">
                  <c:v>22116.078497424634</c:v>
                </c:pt>
                <c:pt idx="38">
                  <c:v>22898.704302215268</c:v>
                </c:pt>
                <c:pt idx="39">
                  <c:v>23651.597239550327</c:v>
                </c:pt>
                <c:pt idx="40">
                  <c:v>24408.167682952309</c:v>
                </c:pt>
                <c:pt idx="41">
                  <c:v>25069.558596743209</c:v>
                </c:pt>
                <c:pt idx="42">
                  <c:v>25559.336216812735</c:v>
                </c:pt>
                <c:pt idx="43">
                  <c:v>26084.999341662329</c:v>
                </c:pt>
                <c:pt idx="44">
                  <c:v>26666.462437236703</c:v>
                </c:pt>
                <c:pt idx="45">
                  <c:v>27389.079565219381</c:v>
                </c:pt>
                <c:pt idx="46">
                  <c:v>28130.030227022744</c:v>
                </c:pt>
                <c:pt idx="47">
                  <c:v>28962.502119079392</c:v>
                </c:pt>
                <c:pt idx="48">
                  <c:v>29936.79286940099</c:v>
                </c:pt>
                <c:pt idx="49">
                  <c:v>31038.755550200109</c:v>
                </c:pt>
                <c:pt idx="50">
                  <c:v>32269.181260516991</c:v>
                </c:pt>
                <c:pt idx="51">
                  <c:v>33586.661000720109</c:v>
                </c:pt>
                <c:pt idx="52">
                  <c:v>34663.349852139938</c:v>
                </c:pt>
                <c:pt idx="53">
                  <c:v>35668.239580168316</c:v>
                </c:pt>
                <c:pt idx="54">
                  <c:v>36705.884077166382</c:v>
                </c:pt>
                <c:pt idx="55">
                  <c:v>37932.57767033983</c:v>
                </c:pt>
                <c:pt idx="56">
                  <c:v>39313.486051210799</c:v>
                </c:pt>
                <c:pt idx="57">
                  <c:v>40741.649296228134</c:v>
                </c:pt>
                <c:pt idx="58">
                  <c:v>42010.341129848188</c:v>
                </c:pt>
                <c:pt idx="59">
                  <c:v>42973.853615428103</c:v>
                </c:pt>
                <c:pt idx="60">
                  <c:v>43296.193510729019</c:v>
                </c:pt>
                <c:pt idx="61">
                  <c:v>43816.461162865518</c:v>
                </c:pt>
                <c:pt idx="62">
                  <c:v>44410.282706930724</c:v>
                </c:pt>
                <c:pt idx="63">
                  <c:v>45187.800345518233</c:v>
                </c:pt>
                <c:pt idx="64">
                  <c:v>46046.693954099217</c:v>
                </c:pt>
                <c:pt idx="65">
                  <c:v>47009.328962233965</c:v>
                </c:pt>
                <c:pt idx="66">
                  <c:v>48070.726650765755</c:v>
                </c:pt>
                <c:pt idx="67">
                  <c:v>49007.08544026882</c:v>
                </c:pt>
                <c:pt idx="68">
                  <c:v>50021.068477442765</c:v>
                </c:pt>
                <c:pt idx="69">
                  <c:v>50021.068477442765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B5-4BAB-B278-F6D91C7DAACD}"/>
            </c:ext>
          </c:extLst>
        </c:ser>
        <c:ser>
          <c:idx val="1"/>
          <c:order val="1"/>
          <c:tx>
            <c:strRef>
              <c:f>'capital stock data'!$R$1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xVal>
          <c:yVal>
            <c:numRef>
              <c:f>'capital stock data'!$S$3:$S$72</c:f>
              <c:numCache>
                <c:formatCode>#,##0.00</c:formatCode>
                <c:ptCount val="70"/>
                <c:pt idx="0">
                  <c:v>5428.6511859286584</c:v>
                </c:pt>
                <c:pt idx="1">
                  <c:v>5645.6886004687985</c:v>
                </c:pt>
                <c:pt idx="2">
                  <c:v>5918.6443326616754</c:v>
                </c:pt>
                <c:pt idx="3">
                  <c:v>6163.2967631858564</c:v>
                </c:pt>
                <c:pt idx="4">
                  <c:v>6423.3844015147843</c:v>
                </c:pt>
                <c:pt idx="5">
                  <c:v>6638.6658551516302</c:v>
                </c:pt>
                <c:pt idx="6">
                  <c:v>6931.2829235524687</c:v>
                </c:pt>
                <c:pt idx="7">
                  <c:v>7229.6447745880705</c:v>
                </c:pt>
                <c:pt idx="8">
                  <c:v>7501.4569636111637</c:v>
                </c:pt>
                <c:pt idx="9">
                  <c:v>7723.5973954423271</c:v>
                </c:pt>
                <c:pt idx="10">
                  <c:v>8034.193529660668</c:v>
                </c:pt>
                <c:pt idx="11">
                  <c:v>8323.2377215945144</c:v>
                </c:pt>
                <c:pt idx="12">
                  <c:v>8612.2286092751219</c:v>
                </c:pt>
                <c:pt idx="13">
                  <c:v>8953.0186604605369</c:v>
                </c:pt>
                <c:pt idx="14">
                  <c:v>9312.8743996940048</c:v>
                </c:pt>
                <c:pt idx="15">
                  <c:v>9701.7191347516218</c:v>
                </c:pt>
                <c:pt idx="16">
                  <c:v>10159.169002505565</c:v>
                </c:pt>
                <c:pt idx="17">
                  <c:v>10674.64791455094</c:v>
                </c:pt>
                <c:pt idx="18">
                  <c:v>11144.861885466424</c:v>
                </c:pt>
                <c:pt idx="19">
                  <c:v>11625.932361976378</c:v>
                </c:pt>
                <c:pt idx="20">
                  <c:v>12111.011824814694</c:v>
                </c:pt>
                <c:pt idx="21">
                  <c:v>12497.30146618588</c:v>
                </c:pt>
                <c:pt idx="22">
                  <c:v>12922.844125593248</c:v>
                </c:pt>
                <c:pt idx="23">
                  <c:v>13419.232056499821</c:v>
                </c:pt>
                <c:pt idx="24">
                  <c:v>13999.344345261896</c:v>
                </c:pt>
                <c:pt idx="25">
                  <c:v>14503.975032029688</c:v>
                </c:pt>
                <c:pt idx="26">
                  <c:v>14841.421907595819</c:v>
                </c:pt>
                <c:pt idx="27">
                  <c:v>15326.520514581376</c:v>
                </c:pt>
                <c:pt idx="28">
                  <c:v>15937.854135825903</c:v>
                </c:pt>
                <c:pt idx="29">
                  <c:v>16681.972748789958</c:v>
                </c:pt>
                <c:pt idx="30">
                  <c:v>17455.251739323994</c:v>
                </c:pt>
                <c:pt idx="31">
                  <c:v>18059.403941205179</c:v>
                </c:pt>
                <c:pt idx="32">
                  <c:v>18736.90862440431</c:v>
                </c:pt>
                <c:pt idx="33">
                  <c:v>19196.18623826401</c:v>
                </c:pt>
                <c:pt idx="34">
                  <c:v>19711.774709085068</c:v>
                </c:pt>
                <c:pt idx="35">
                  <c:v>20530.278596969642</c:v>
                </c:pt>
                <c:pt idx="36">
                  <c:v>21310.9468027199</c:v>
                </c:pt>
                <c:pt idx="37">
                  <c:v>22077.932756594426</c:v>
                </c:pt>
                <c:pt idx="38">
                  <c:v>22859.552566626866</c:v>
                </c:pt>
                <c:pt idx="39">
                  <c:v>23611.384772281373</c:v>
                </c:pt>
                <c:pt idx="40">
                  <c:v>24366.846999839607</c:v>
                </c:pt>
                <c:pt idx="41">
                  <c:v>25027.084335962652</c:v>
                </c:pt>
                <c:pt idx="42">
                  <c:v>25515.679006718867</c:v>
                </c:pt>
                <c:pt idx="43">
                  <c:v>26040.155724478391</c:v>
                </c:pt>
                <c:pt idx="44">
                  <c:v>26620.42407066263</c:v>
                </c:pt>
                <c:pt idx="45">
                  <c:v>27341.830676838377</c:v>
                </c:pt>
                <c:pt idx="46">
                  <c:v>28081.535952207993</c:v>
                </c:pt>
                <c:pt idx="47">
                  <c:v>28912.726939748005</c:v>
                </c:pt>
                <c:pt idx="48">
                  <c:v>29885.690296037028</c:v>
                </c:pt>
                <c:pt idx="49">
                  <c:v>30986.261616508618</c:v>
                </c:pt>
                <c:pt idx="50">
                  <c:v>32215.217497511931</c:v>
                </c:pt>
                <c:pt idx="51">
                  <c:v>33531.135131915718</c:v>
                </c:pt>
                <c:pt idx="52">
                  <c:v>34606.162420377659</c:v>
                </c:pt>
                <c:pt idx="53">
                  <c:v>35609.330729611735</c:v>
                </c:pt>
                <c:pt idx="54">
                  <c:v>36645.207441008635</c:v>
                </c:pt>
                <c:pt idx="55">
                  <c:v>37870.084828178151</c:v>
                </c:pt>
                <c:pt idx="56">
                  <c:v>39249.104531350786</c:v>
                </c:pt>
                <c:pt idx="57">
                  <c:v>40675.28884244027</c:v>
                </c:pt>
                <c:pt idx="58">
                  <c:v>41941.9098234466</c:v>
                </c:pt>
                <c:pt idx="59">
                  <c:v>42903.287214713055</c:v>
                </c:pt>
                <c:pt idx="60">
                  <c:v>43223.474524946701</c:v>
                </c:pt>
                <c:pt idx="61">
                  <c:v>43741.663785561723</c:v>
                </c:pt>
                <c:pt idx="62">
                  <c:v>44333.449000444816</c:v>
                </c:pt>
                <c:pt idx="63">
                  <c:v>45108.959625156887</c:v>
                </c:pt>
                <c:pt idx="64">
                  <c:v>45965.847915002705</c:v>
                </c:pt>
                <c:pt idx="65">
                  <c:v>46926.467692411163</c:v>
                </c:pt>
                <c:pt idx="66">
                  <c:v>47985.826112877854</c:v>
                </c:pt>
                <c:pt idx="67">
                  <c:v>48920.108962114551</c:v>
                </c:pt>
                <c:pt idx="68">
                  <c:v>49931.999117799751</c:v>
                </c:pt>
                <c:pt idx="69">
                  <c:v>49931.999117799751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B5-4BAB-B278-F6D91C7D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80064"/>
        <c:axId val="142681600"/>
      </c:scatterChart>
      <c:valAx>
        <c:axId val="142680064"/>
        <c:scaling>
          <c:orientation val="minMax"/>
          <c:max val="2019"/>
          <c:min val="19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1600"/>
        <c:crosses val="autoZero"/>
        <c:crossBetween val="midCat"/>
        <c:majorUnit val="10"/>
      </c:valAx>
      <c:valAx>
        <c:axId val="142681600"/>
        <c:scaling>
          <c:orientation val="minMax"/>
          <c:min val="500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2009 U.S. dollars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36052166965217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0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Parameter estimates</a:t>
            </a:r>
          </a:p>
        </c:rich>
      </c:tx>
      <c:layout>
        <c:manualLayout>
          <c:xMode val="edge"/>
          <c:yMode val="edge"/>
          <c:x val="0.34517200349956256"/>
          <c:y val="1.95757638138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80676758682102E-2"/>
          <c:y val="0.1131306082946005"/>
          <c:w val="0.90382902938557441"/>
          <c:h val="0.80036864891129889"/>
        </c:manualLayout>
      </c:layout>
      <c:scatterChart>
        <c:scatterStyle val="lineMarker"/>
        <c:varyColors val="0"/>
        <c:ser>
          <c:idx val="0"/>
          <c:order val="0"/>
          <c:tx>
            <c:v>1-alpha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alpha!$A$33:$A$92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alpha!$H$33:$H$92</c:f>
              <c:numCache>
                <c:formatCode>General</c:formatCode>
                <c:ptCount val="60"/>
                <c:pt idx="0">
                  <c:v>0.65653873644573069</c:v>
                </c:pt>
                <c:pt idx="1">
                  <c:v>0.65345121566150932</c:v>
                </c:pt>
                <c:pt idx="2">
                  <c:v>0.64927714116513457</c:v>
                </c:pt>
                <c:pt idx="3">
                  <c:v>0.64791862742016293</c:v>
                </c:pt>
                <c:pt idx="4">
                  <c:v>0.64765098936989351</c:v>
                </c:pt>
                <c:pt idx="5">
                  <c:v>0.64095915815169013</c:v>
                </c:pt>
                <c:pt idx="6">
                  <c:v>0.64310540796665161</c:v>
                </c:pt>
                <c:pt idx="7">
                  <c:v>0.65346862322506627</c:v>
                </c:pt>
                <c:pt idx="8">
                  <c:v>0.65898892726861868</c:v>
                </c:pt>
                <c:pt idx="9">
                  <c:v>0.66925379423747677</c:v>
                </c:pt>
                <c:pt idx="10">
                  <c:v>0.6770212442436353</c:v>
                </c:pt>
                <c:pt idx="11">
                  <c:v>0.66686087673309924</c:v>
                </c:pt>
                <c:pt idx="12">
                  <c:v>0.66555185163950614</c:v>
                </c:pt>
                <c:pt idx="13">
                  <c:v>0.66186404098153717</c:v>
                </c:pt>
                <c:pt idx="14">
                  <c:v>0.66704112110908653</c:v>
                </c:pt>
                <c:pt idx="15">
                  <c:v>0.65091697223245359</c:v>
                </c:pt>
                <c:pt idx="16">
                  <c:v>0.64875768133520628</c:v>
                </c:pt>
                <c:pt idx="17">
                  <c:v>0.64818289730096379</c:v>
                </c:pt>
                <c:pt idx="18">
                  <c:v>0.64506291833084561</c:v>
                </c:pt>
                <c:pt idx="19">
                  <c:v>0.64320811822032087</c:v>
                </c:pt>
                <c:pt idx="20">
                  <c:v>0.64758420406574657</c:v>
                </c:pt>
                <c:pt idx="21">
                  <c:v>0.63437234465349257</c:v>
                </c:pt>
                <c:pt idx="22">
                  <c:v>0.63876533953230341</c:v>
                </c:pt>
                <c:pt idx="23">
                  <c:v>0.62416984956261345</c:v>
                </c:pt>
                <c:pt idx="24">
                  <c:v>0.61833238178314365</c:v>
                </c:pt>
                <c:pt idx="25">
                  <c:v>0.6179804540698598</c:v>
                </c:pt>
                <c:pt idx="26">
                  <c:v>0.62256240531383755</c:v>
                </c:pt>
                <c:pt idx="27">
                  <c:v>0.63166651855725808</c:v>
                </c:pt>
                <c:pt idx="28">
                  <c:v>0.63794481320231311</c:v>
                </c:pt>
                <c:pt idx="29">
                  <c:v>0.62918877039887822</c:v>
                </c:pt>
                <c:pt idx="30">
                  <c:v>0.63488255889161116</c:v>
                </c:pt>
                <c:pt idx="31">
                  <c:v>0.63715463073824286</c:v>
                </c:pt>
                <c:pt idx="32">
                  <c:v>0.6416047157932443</c:v>
                </c:pt>
                <c:pt idx="33">
                  <c:v>0.63507292718594399</c:v>
                </c:pt>
                <c:pt idx="34">
                  <c:v>0.62962661442137324</c:v>
                </c:pt>
                <c:pt idx="35">
                  <c:v>0.62967123241235978</c:v>
                </c:pt>
                <c:pt idx="36">
                  <c:v>0.62766134319870193</c:v>
                </c:pt>
                <c:pt idx="37">
                  <c:v>0.63004722927728163</c:v>
                </c:pt>
                <c:pt idx="38">
                  <c:v>0.64352599502705377</c:v>
                </c:pt>
                <c:pt idx="39">
                  <c:v>0.64513549039144003</c:v>
                </c:pt>
                <c:pt idx="40">
                  <c:v>0.65593714198932085</c:v>
                </c:pt>
                <c:pt idx="41">
                  <c:v>0.65752818521081591</c:v>
                </c:pt>
                <c:pt idx="42">
                  <c:v>0.64886522568844995</c:v>
                </c:pt>
                <c:pt idx="43">
                  <c:v>0.63962790360565269</c:v>
                </c:pt>
                <c:pt idx="44">
                  <c:v>0.63533736737565105</c:v>
                </c:pt>
                <c:pt idx="45">
                  <c:v>0.62621836720406698</c:v>
                </c:pt>
                <c:pt idx="46">
                  <c:v>0.62748664999217718</c:v>
                </c:pt>
                <c:pt idx="47">
                  <c:v>0.62588430843458009</c:v>
                </c:pt>
                <c:pt idx="48">
                  <c:v>0.62312103205891833</c:v>
                </c:pt>
                <c:pt idx="49">
                  <c:v>0.61063331065580451</c:v>
                </c:pt>
                <c:pt idx="50">
                  <c:v>0.60707312934745428</c:v>
                </c:pt>
                <c:pt idx="51">
                  <c:v>0.60837334645643959</c:v>
                </c:pt>
                <c:pt idx="52">
                  <c:v>0.61219018623413279</c:v>
                </c:pt>
                <c:pt idx="53">
                  <c:v>0.60784393459037045</c:v>
                </c:pt>
                <c:pt idx="54">
                  <c:v>0.60960262024218015</c:v>
                </c:pt>
                <c:pt idx="55">
                  <c:v>0.61094661455462795</c:v>
                </c:pt>
                <c:pt idx="56">
                  <c:v>0.61030252488424197</c:v>
                </c:pt>
                <c:pt idx="57">
                  <c:v>0.61121564986947396</c:v>
                </c:pt>
                <c:pt idx="58">
                  <c:v>0.60668487554373984</c:v>
                </c:pt>
                <c:pt idx="59">
                  <c:v>0.60906803600205883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9C-4F04-886A-F8123F42DD6F}"/>
            </c:ext>
          </c:extLst>
        </c:ser>
        <c:ser>
          <c:idx val="1"/>
          <c:order val="1"/>
          <c:tx>
            <c:v>gamma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'gamma, beta'!$A$2:$A$61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'gamma, beta'!$K$2:$K$61</c:f>
              <c:numCache>
                <c:formatCode>0.0000</c:formatCode>
                <c:ptCount val="60"/>
                <c:pt idx="0">
                  <c:v>0.39797750632818191</c:v>
                </c:pt>
                <c:pt idx="1">
                  <c:v>0.39669141074416869</c:v>
                </c:pt>
                <c:pt idx="2">
                  <c:v>0.39605805823468898</c:v>
                </c:pt>
                <c:pt idx="3">
                  <c:v>0.39611844075882541</c:v>
                </c:pt>
                <c:pt idx="4">
                  <c:v>0.39544815854264426</c:v>
                </c:pt>
                <c:pt idx="5">
                  <c:v>0.39397031833327822</c:v>
                </c:pt>
                <c:pt idx="6">
                  <c:v>0.39098511837339495</c:v>
                </c:pt>
                <c:pt idx="7">
                  <c:v>0.39064705219568907</c:v>
                </c:pt>
                <c:pt idx="8">
                  <c:v>0.38921745315061373</c:v>
                </c:pt>
                <c:pt idx="9">
                  <c:v>0.38906464294381976</c:v>
                </c:pt>
                <c:pt idx="10">
                  <c:v>0.38847297080728665</c:v>
                </c:pt>
                <c:pt idx="11">
                  <c:v>0.38583258597223974</c:v>
                </c:pt>
                <c:pt idx="12">
                  <c:v>0.38509550521895103</c:v>
                </c:pt>
                <c:pt idx="13">
                  <c:v>0.38229849218090162</c:v>
                </c:pt>
                <c:pt idx="14">
                  <c:v>0.37912429796415231</c:v>
                </c:pt>
                <c:pt idx="15">
                  <c:v>0.38296376382899988</c:v>
                </c:pt>
                <c:pt idx="16">
                  <c:v>0.37808039480631772</c:v>
                </c:pt>
                <c:pt idx="17">
                  <c:v>0.37330885309833223</c:v>
                </c:pt>
                <c:pt idx="18">
                  <c:v>0.36855623949244309</c:v>
                </c:pt>
                <c:pt idx="19">
                  <c:v>0.36587956297723395</c:v>
                </c:pt>
                <c:pt idx="20">
                  <c:v>0.36809190984819229</c:v>
                </c:pt>
                <c:pt idx="21">
                  <c:v>0.36450356557358216</c:v>
                </c:pt>
                <c:pt idx="22">
                  <c:v>0.36962349007648471</c:v>
                </c:pt>
                <c:pt idx="23">
                  <c:v>0.37128518908756403</c:v>
                </c:pt>
                <c:pt idx="24">
                  <c:v>0.36391934994670055</c:v>
                </c:pt>
                <c:pt idx="25">
                  <c:v>0.36496525847970174</c:v>
                </c:pt>
                <c:pt idx="26">
                  <c:v>0.36400156172326964</c:v>
                </c:pt>
                <c:pt idx="27">
                  <c:v>0.36505168873699317</c:v>
                </c:pt>
                <c:pt idx="28">
                  <c:v>0.3668122433463023</c:v>
                </c:pt>
                <c:pt idx="29">
                  <c:v>0.36921291919639515</c:v>
                </c:pt>
                <c:pt idx="30">
                  <c:v>0.37048943655109928</c:v>
                </c:pt>
                <c:pt idx="31">
                  <c:v>0.37157351868576788</c:v>
                </c:pt>
                <c:pt idx="32">
                  <c:v>0.37219071269864828</c:v>
                </c:pt>
                <c:pt idx="33">
                  <c:v>0.37241438932571058</c:v>
                </c:pt>
                <c:pt idx="34">
                  <c:v>0.3710434651981625</c:v>
                </c:pt>
                <c:pt idx="35">
                  <c:v>0.37206238197233954</c:v>
                </c:pt>
                <c:pt idx="36">
                  <c:v>0.36907427112918606</c:v>
                </c:pt>
                <c:pt idx="37">
                  <c:v>0.36959535515443021</c:v>
                </c:pt>
                <c:pt idx="38">
                  <c:v>0.36836080967378992</c:v>
                </c:pt>
                <c:pt idx="39">
                  <c:v>0.36671659557505226</c:v>
                </c:pt>
                <c:pt idx="40">
                  <c:v>0.36424411383531652</c:v>
                </c:pt>
                <c:pt idx="41">
                  <c:v>0.36533737624879087</c:v>
                </c:pt>
                <c:pt idx="42">
                  <c:v>0.36617951053285774</c:v>
                </c:pt>
                <c:pt idx="43">
                  <c:v>0.36519280614119493</c:v>
                </c:pt>
                <c:pt idx="44">
                  <c:v>0.3630587773941541</c:v>
                </c:pt>
                <c:pt idx="45">
                  <c:v>0.36105577579930559</c:v>
                </c:pt>
                <c:pt idx="46">
                  <c:v>0.36108549394384543</c:v>
                </c:pt>
                <c:pt idx="47">
                  <c:v>0.36318047091688982</c:v>
                </c:pt>
                <c:pt idx="48">
                  <c:v>0.36627569028425488</c:v>
                </c:pt>
                <c:pt idx="49">
                  <c:v>0.37197305156929011</c:v>
                </c:pt>
                <c:pt idx="50">
                  <c:v>0.37220126913597212</c:v>
                </c:pt>
                <c:pt idx="51">
                  <c:v>0.37331642299361173</c:v>
                </c:pt>
                <c:pt idx="52">
                  <c:v>0.3705875179964348</c:v>
                </c:pt>
                <c:pt idx="53">
                  <c:v>0.36924040744921854</c:v>
                </c:pt>
                <c:pt idx="54">
                  <c:v>0.36857499315068531</c:v>
                </c:pt>
                <c:pt idx="55">
                  <c:v>0.36735202696428787</c:v>
                </c:pt>
                <c:pt idx="56">
                  <c:v>0.36907392776636749</c:v>
                </c:pt>
                <c:pt idx="57">
                  <c:v>0.36864185174501179</c:v>
                </c:pt>
                <c:pt idx="58">
                  <c:v>0.368048809232915</c:v>
                </c:pt>
                <c:pt idx="59">
                  <c:v>0.36812474307984305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9C-4F04-886A-F8123F42DD6F}"/>
            </c:ext>
          </c:extLst>
        </c:ser>
        <c:ser>
          <c:idx val="2"/>
          <c:order val="2"/>
          <c:tx>
            <c:v>beta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'gamma, beta'!$A$3:$A$61</c:f>
              <c:numCache>
                <c:formatCode>General</c:formatCode>
                <c:ptCount val="5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</c:numCache>
            </c:numRef>
          </c:xVal>
          <c:yVal>
            <c:numRef>
              <c:f>'gamma, beta'!$O$3:$O$61</c:f>
              <c:numCache>
                <c:formatCode>General</c:formatCode>
                <c:ptCount val="59"/>
                <c:pt idx="0">
                  <c:v>0.94187792068579335</c:v>
                </c:pt>
                <c:pt idx="1">
                  <c:v>0.9624939078722532</c:v>
                </c:pt>
                <c:pt idx="2">
                  <c:v>0.9526828985834821</c:v>
                </c:pt>
                <c:pt idx="3">
                  <c:v>0.9642054152334163</c:v>
                </c:pt>
                <c:pt idx="4">
                  <c:v>0.95830798916847615</c:v>
                </c:pt>
                <c:pt idx="5">
                  <c:v>0.96111528974825355</c:v>
                </c:pt>
                <c:pt idx="6">
                  <c:v>0.94669522511886273</c:v>
                </c:pt>
                <c:pt idx="7">
                  <c:v>0.95725532647285405</c:v>
                </c:pt>
                <c:pt idx="8">
                  <c:v>0.93941954228535207</c:v>
                </c:pt>
                <c:pt idx="9">
                  <c:v>0.93444019670465428</c:v>
                </c:pt>
                <c:pt idx="10">
                  <c:v>0.93891279961061835</c:v>
                </c:pt>
                <c:pt idx="11">
                  <c:v>0.95248862253984667</c:v>
                </c:pt>
                <c:pt idx="12">
                  <c:v>0.95249956468801145</c:v>
                </c:pt>
                <c:pt idx="13">
                  <c:v>0.91902609026626081</c:v>
                </c:pt>
                <c:pt idx="14">
                  <c:v>0.9478048225871093</c:v>
                </c:pt>
                <c:pt idx="15">
                  <c:v>0.94545549786802952</c:v>
                </c:pt>
                <c:pt idx="16">
                  <c:v>0.93983190186938415</c:v>
                </c:pt>
                <c:pt idx="17">
                  <c:v>0.94805153772623352</c:v>
                </c:pt>
                <c:pt idx="18">
                  <c:v>0.94120235551346876</c:v>
                </c:pt>
                <c:pt idx="19">
                  <c:v>0.9412724930858255</c:v>
                </c:pt>
                <c:pt idx="20">
                  <c:v>0.93408923066843397</c:v>
                </c:pt>
                <c:pt idx="21">
                  <c:v>0.9388296537309837</c:v>
                </c:pt>
                <c:pt idx="22">
                  <c:v>0.96682958615303283</c:v>
                </c:pt>
                <c:pt idx="23">
                  <c:v>0.95208341227288917</c:v>
                </c:pt>
                <c:pt idx="24">
                  <c:v>0.97155984071858048</c:v>
                </c:pt>
                <c:pt idx="25">
                  <c:v>0.9594499660374145</c:v>
                </c:pt>
                <c:pt idx="26">
                  <c:v>0.95545857162015568</c:v>
                </c:pt>
                <c:pt idx="27">
                  <c:v>0.96976167203979202</c:v>
                </c:pt>
                <c:pt idx="28">
                  <c:v>0.95857980125958819</c:v>
                </c:pt>
                <c:pt idx="29">
                  <c:v>0.95174079445682991</c:v>
                </c:pt>
                <c:pt idx="30">
                  <c:v>0.94138840154928338</c:v>
                </c:pt>
                <c:pt idx="31">
                  <c:v>0.95682578916649852</c:v>
                </c:pt>
                <c:pt idx="32">
                  <c:v>0.94474515780220969</c:v>
                </c:pt>
                <c:pt idx="33">
                  <c:v>0.94745555986880825</c:v>
                </c:pt>
                <c:pt idx="34">
                  <c:v>0.9458373917061127</c:v>
                </c:pt>
                <c:pt idx="35">
                  <c:v>0.94928928561833581</c:v>
                </c:pt>
                <c:pt idx="36">
                  <c:v>0.95021028450400091</c:v>
                </c:pt>
                <c:pt idx="37">
                  <c:v>0.95104477209472216</c:v>
                </c:pt>
                <c:pt idx="38">
                  <c:v>0.95322748740920826</c:v>
                </c:pt>
                <c:pt idx="39">
                  <c:v>0.94987678190183522</c:v>
                </c:pt>
                <c:pt idx="40">
                  <c:v>0.94635391135186209</c:v>
                </c:pt>
                <c:pt idx="41">
                  <c:v>0.94236393354213732</c:v>
                </c:pt>
                <c:pt idx="42">
                  <c:v>0.94666146351206881</c:v>
                </c:pt>
                <c:pt idx="43">
                  <c:v>0.94345290924644853</c:v>
                </c:pt>
                <c:pt idx="44">
                  <c:v>0.94291456023316522</c:v>
                </c:pt>
                <c:pt idx="45">
                  <c:v>0.94472479956069599</c:v>
                </c:pt>
                <c:pt idx="46">
                  <c:v>0.95139618823151917</c:v>
                </c:pt>
                <c:pt idx="47">
                  <c:v>0.94255468468598336</c:v>
                </c:pt>
                <c:pt idx="48">
                  <c:v>0.94624197506874441</c:v>
                </c:pt>
                <c:pt idx="49">
                  <c:v>0.94266089933416763</c:v>
                </c:pt>
                <c:pt idx="50">
                  <c:v>0.93954841864213279</c:v>
                </c:pt>
                <c:pt idx="51">
                  <c:v>0.93843971839881835</c:v>
                </c:pt>
                <c:pt idx="52">
                  <c:v>0.94067325234421573</c:v>
                </c:pt>
                <c:pt idx="53">
                  <c:v>0.94625653823354383</c:v>
                </c:pt>
                <c:pt idx="54">
                  <c:v>0.95009159529729437</c:v>
                </c:pt>
                <c:pt idx="55">
                  <c:v>0.95101048231512586</c:v>
                </c:pt>
                <c:pt idx="56">
                  <c:v>0.94587889296766303</c:v>
                </c:pt>
                <c:pt idx="57">
                  <c:v>0.95015323655360084</c:v>
                </c:pt>
                <c:pt idx="58">
                  <c:v>0.96837115218174863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9C-4F04-886A-F8123F42DD6F}"/>
            </c:ext>
          </c:extLst>
        </c:ser>
        <c:ser>
          <c:idx val="3"/>
          <c:order val="3"/>
          <c:tx>
            <c:v>avg gamma</c:v>
          </c:tx>
          <c:spPr>
            <a:ln w="127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'gamma, beta'!$A$2:$A$59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'gamma, beta'!$R$2:$R$59</c:f>
              <c:numCache>
                <c:formatCode>General</c:formatCode>
                <c:ptCount val="58"/>
                <c:pt idx="0" formatCode="0.000000">
                  <c:v>0.37399206623519632</c:v>
                </c:pt>
                <c:pt idx="1">
                  <c:v>0.37399206623519632</c:v>
                </c:pt>
                <c:pt idx="2">
                  <c:v>0.37399206623519632</c:v>
                </c:pt>
                <c:pt idx="3">
                  <c:v>0.37399206623519632</c:v>
                </c:pt>
                <c:pt idx="4">
                  <c:v>0.37399206623519632</c:v>
                </c:pt>
                <c:pt idx="5">
                  <c:v>0.37399206623519632</c:v>
                </c:pt>
                <c:pt idx="6">
                  <c:v>0.37399206623519632</c:v>
                </c:pt>
                <c:pt idx="7">
                  <c:v>0.37399206623519632</c:v>
                </c:pt>
                <c:pt idx="8">
                  <c:v>0.37399206623519632</c:v>
                </c:pt>
                <c:pt idx="9">
                  <c:v>0.37399206623519632</c:v>
                </c:pt>
                <c:pt idx="10">
                  <c:v>0.37399206623519632</c:v>
                </c:pt>
                <c:pt idx="11">
                  <c:v>0.37399206623519632</c:v>
                </c:pt>
                <c:pt idx="12">
                  <c:v>0.37399206623519632</c:v>
                </c:pt>
                <c:pt idx="13">
                  <c:v>0.37399206623519632</c:v>
                </c:pt>
                <c:pt idx="14">
                  <c:v>0.37399206623519632</c:v>
                </c:pt>
                <c:pt idx="15">
                  <c:v>0.37399206623519632</c:v>
                </c:pt>
                <c:pt idx="16">
                  <c:v>0.37399206623519632</c:v>
                </c:pt>
                <c:pt idx="17">
                  <c:v>0.37399206623519632</c:v>
                </c:pt>
                <c:pt idx="18">
                  <c:v>0.37399206623519632</c:v>
                </c:pt>
                <c:pt idx="19">
                  <c:v>0.37399206623519632</c:v>
                </c:pt>
                <c:pt idx="20">
                  <c:v>0.37399206623519632</c:v>
                </c:pt>
                <c:pt idx="21">
                  <c:v>0.37399206623519632</c:v>
                </c:pt>
                <c:pt idx="22">
                  <c:v>0.37399206623519632</c:v>
                </c:pt>
                <c:pt idx="23">
                  <c:v>0.37399206623519632</c:v>
                </c:pt>
                <c:pt idx="24">
                  <c:v>0.37399206623519632</c:v>
                </c:pt>
                <c:pt idx="25">
                  <c:v>0.37399206623519632</c:v>
                </c:pt>
                <c:pt idx="26">
                  <c:v>0.37399206623519632</c:v>
                </c:pt>
                <c:pt idx="27">
                  <c:v>0.37399206623519632</c:v>
                </c:pt>
                <c:pt idx="28">
                  <c:v>0.37399206623519632</c:v>
                </c:pt>
                <c:pt idx="29">
                  <c:v>0.37399206623519632</c:v>
                </c:pt>
                <c:pt idx="30">
                  <c:v>0.37399206623519632</c:v>
                </c:pt>
                <c:pt idx="31">
                  <c:v>0.37399206623519632</c:v>
                </c:pt>
                <c:pt idx="32">
                  <c:v>0.37399206623519632</c:v>
                </c:pt>
                <c:pt idx="33">
                  <c:v>0.37399206623519632</c:v>
                </c:pt>
                <c:pt idx="34">
                  <c:v>0.37399206623519632</c:v>
                </c:pt>
                <c:pt idx="35">
                  <c:v>0.37399206623519632</c:v>
                </c:pt>
                <c:pt idx="36">
                  <c:v>0.37399206623519632</c:v>
                </c:pt>
                <c:pt idx="37">
                  <c:v>0.37399206623519632</c:v>
                </c:pt>
                <c:pt idx="38">
                  <c:v>0.37399206623519632</c:v>
                </c:pt>
                <c:pt idx="39">
                  <c:v>0.37399206623519632</c:v>
                </c:pt>
                <c:pt idx="40">
                  <c:v>0.37399206623519632</c:v>
                </c:pt>
                <c:pt idx="41">
                  <c:v>0.37399206623519632</c:v>
                </c:pt>
                <c:pt idx="42">
                  <c:v>0.37399206623519632</c:v>
                </c:pt>
                <c:pt idx="43">
                  <c:v>0.37399206623519632</c:v>
                </c:pt>
                <c:pt idx="44">
                  <c:v>0.37399206623519632</c:v>
                </c:pt>
                <c:pt idx="45">
                  <c:v>0.37399206623519632</c:v>
                </c:pt>
                <c:pt idx="46">
                  <c:v>0.37399206623519632</c:v>
                </c:pt>
                <c:pt idx="47">
                  <c:v>0.37399206623519632</c:v>
                </c:pt>
                <c:pt idx="48">
                  <c:v>0.37399206623519632</c:v>
                </c:pt>
                <c:pt idx="49">
                  <c:v>0.37399206623519632</c:v>
                </c:pt>
                <c:pt idx="50">
                  <c:v>0.37399206623519632</c:v>
                </c:pt>
                <c:pt idx="51">
                  <c:v>0.37399206623519632</c:v>
                </c:pt>
                <c:pt idx="52">
                  <c:v>0.37399206623519632</c:v>
                </c:pt>
                <c:pt idx="53">
                  <c:v>0.37399206623519632</c:v>
                </c:pt>
                <c:pt idx="54">
                  <c:v>0.37399206623519632</c:v>
                </c:pt>
                <c:pt idx="55">
                  <c:v>0.37399206623519632</c:v>
                </c:pt>
                <c:pt idx="56">
                  <c:v>0.37399206623519632</c:v>
                </c:pt>
                <c:pt idx="57">
                  <c:v>0.37399206623519632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9C-4F04-886A-F8123F42DD6F}"/>
            </c:ext>
          </c:extLst>
        </c:ser>
        <c:ser>
          <c:idx val="4"/>
          <c:order val="4"/>
          <c:tx>
            <c:v>avg beta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'gamma, beta'!$A$3:$A$59</c:f>
              <c:numCache>
                <c:formatCode>General</c:formatCod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numCache>
            </c:numRef>
          </c:xVal>
          <c:yVal>
            <c:numRef>
              <c:f>'gamma, beta'!$S$3:$S$59</c:f>
              <c:numCache>
                <c:formatCode>General</c:formatCode>
                <c:ptCount val="57"/>
                <c:pt idx="0" formatCode="0.000000">
                  <c:v>0.9486961262696243</c:v>
                </c:pt>
                <c:pt idx="1">
                  <c:v>0.9486961262696243</c:v>
                </c:pt>
                <c:pt idx="2">
                  <c:v>0.9486961262696243</c:v>
                </c:pt>
                <c:pt idx="3">
                  <c:v>0.9486961262696243</c:v>
                </c:pt>
                <c:pt idx="4">
                  <c:v>0.9486961262696243</c:v>
                </c:pt>
                <c:pt idx="5">
                  <c:v>0.9486961262696243</c:v>
                </c:pt>
                <c:pt idx="6">
                  <c:v>0.9486961262696243</c:v>
                </c:pt>
                <c:pt idx="7">
                  <c:v>0.9486961262696243</c:v>
                </c:pt>
                <c:pt idx="8">
                  <c:v>0.9486961262696243</c:v>
                </c:pt>
                <c:pt idx="9">
                  <c:v>0.9486961262696243</c:v>
                </c:pt>
                <c:pt idx="10">
                  <c:v>0.9486961262696243</c:v>
                </c:pt>
                <c:pt idx="11">
                  <c:v>0.9486961262696243</c:v>
                </c:pt>
                <c:pt idx="12">
                  <c:v>0.9486961262696243</c:v>
                </c:pt>
                <c:pt idx="13">
                  <c:v>0.9486961262696243</c:v>
                </c:pt>
                <c:pt idx="14">
                  <c:v>0.9486961262696243</c:v>
                </c:pt>
                <c:pt idx="15">
                  <c:v>0.9486961262696243</c:v>
                </c:pt>
                <c:pt idx="16">
                  <c:v>0.9486961262696243</c:v>
                </c:pt>
                <c:pt idx="17">
                  <c:v>0.9486961262696243</c:v>
                </c:pt>
                <c:pt idx="18">
                  <c:v>0.9486961262696243</c:v>
                </c:pt>
                <c:pt idx="19">
                  <c:v>0.9486961262696243</c:v>
                </c:pt>
                <c:pt idx="20">
                  <c:v>0.9486961262696243</c:v>
                </c:pt>
                <c:pt idx="21">
                  <c:v>0.9486961262696243</c:v>
                </c:pt>
                <c:pt idx="22">
                  <c:v>0.9486961262696243</c:v>
                </c:pt>
                <c:pt idx="23">
                  <c:v>0.9486961262696243</c:v>
                </c:pt>
                <c:pt idx="24">
                  <c:v>0.9486961262696243</c:v>
                </c:pt>
                <c:pt idx="25">
                  <c:v>0.9486961262696243</c:v>
                </c:pt>
                <c:pt idx="26">
                  <c:v>0.9486961262696243</c:v>
                </c:pt>
                <c:pt idx="27">
                  <c:v>0.9486961262696243</c:v>
                </c:pt>
                <c:pt idx="28">
                  <c:v>0.9486961262696243</c:v>
                </c:pt>
                <c:pt idx="29">
                  <c:v>0.9486961262696243</c:v>
                </c:pt>
                <c:pt idx="30">
                  <c:v>0.9486961262696243</c:v>
                </c:pt>
                <c:pt idx="31">
                  <c:v>0.9486961262696243</c:v>
                </c:pt>
                <c:pt idx="32">
                  <c:v>0.9486961262696243</c:v>
                </c:pt>
                <c:pt idx="33">
                  <c:v>0.9486961262696243</c:v>
                </c:pt>
                <c:pt idx="34">
                  <c:v>0.9486961262696243</c:v>
                </c:pt>
                <c:pt idx="35">
                  <c:v>0.9486961262696243</c:v>
                </c:pt>
                <c:pt idx="36">
                  <c:v>0.9486961262696243</c:v>
                </c:pt>
                <c:pt idx="37">
                  <c:v>0.9486961262696243</c:v>
                </c:pt>
                <c:pt idx="38">
                  <c:v>0.9486961262696243</c:v>
                </c:pt>
                <c:pt idx="39">
                  <c:v>0.9486961262696243</c:v>
                </c:pt>
                <c:pt idx="40">
                  <c:v>0.9486961262696243</c:v>
                </c:pt>
                <c:pt idx="41">
                  <c:v>0.9486961262696243</c:v>
                </c:pt>
                <c:pt idx="42">
                  <c:v>0.9486961262696243</c:v>
                </c:pt>
                <c:pt idx="43">
                  <c:v>0.9486961262696243</c:v>
                </c:pt>
                <c:pt idx="44">
                  <c:v>0.9486961262696243</c:v>
                </c:pt>
                <c:pt idx="45">
                  <c:v>0.9486961262696243</c:v>
                </c:pt>
                <c:pt idx="46">
                  <c:v>0.9486961262696243</c:v>
                </c:pt>
                <c:pt idx="47">
                  <c:v>0.9486961262696243</c:v>
                </c:pt>
                <c:pt idx="48">
                  <c:v>0.9486961262696243</c:v>
                </c:pt>
                <c:pt idx="49">
                  <c:v>0.9486961262696243</c:v>
                </c:pt>
                <c:pt idx="50">
                  <c:v>0.9486961262696243</c:v>
                </c:pt>
                <c:pt idx="51">
                  <c:v>0.9486961262696243</c:v>
                </c:pt>
                <c:pt idx="52">
                  <c:v>0.9486961262696243</c:v>
                </c:pt>
                <c:pt idx="53">
                  <c:v>0.9486961262696243</c:v>
                </c:pt>
                <c:pt idx="54">
                  <c:v>0.9486961262696243</c:v>
                </c:pt>
                <c:pt idx="55">
                  <c:v>0.9486961262696243</c:v>
                </c:pt>
                <c:pt idx="56">
                  <c:v>0.9486961262696243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9C-4F04-886A-F8123F42DD6F}"/>
            </c:ext>
          </c:extLst>
        </c:ser>
        <c:ser>
          <c:idx val="5"/>
          <c:order val="5"/>
          <c:tx>
            <c:v>avg 1-alpha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'gamma, beta'!$A$2:$A$61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'gamma, beta'!$T$2:$T$61</c:f>
              <c:numCache>
                <c:formatCode>General</c:formatCode>
                <c:ptCount val="60"/>
                <c:pt idx="0">
                  <c:v>0.6360833080080307</c:v>
                </c:pt>
                <c:pt idx="1">
                  <c:v>0.6360833080080307</c:v>
                </c:pt>
                <c:pt idx="2">
                  <c:v>0.6360833080080307</c:v>
                </c:pt>
                <c:pt idx="3">
                  <c:v>0.6360833080080307</c:v>
                </c:pt>
                <c:pt idx="4">
                  <c:v>0.6360833080080307</c:v>
                </c:pt>
                <c:pt idx="5">
                  <c:v>0.6360833080080307</c:v>
                </c:pt>
                <c:pt idx="6">
                  <c:v>0.6360833080080307</c:v>
                </c:pt>
                <c:pt idx="7">
                  <c:v>0.6360833080080307</c:v>
                </c:pt>
                <c:pt idx="8">
                  <c:v>0.6360833080080307</c:v>
                </c:pt>
                <c:pt idx="9">
                  <c:v>0.6360833080080307</c:v>
                </c:pt>
                <c:pt idx="10">
                  <c:v>0.6360833080080307</c:v>
                </c:pt>
                <c:pt idx="11">
                  <c:v>0.6360833080080307</c:v>
                </c:pt>
                <c:pt idx="12">
                  <c:v>0.6360833080080307</c:v>
                </c:pt>
                <c:pt idx="13">
                  <c:v>0.6360833080080307</c:v>
                </c:pt>
                <c:pt idx="14">
                  <c:v>0.6360833080080307</c:v>
                </c:pt>
                <c:pt idx="15">
                  <c:v>0.6360833080080307</c:v>
                </c:pt>
                <c:pt idx="16">
                  <c:v>0.6360833080080307</c:v>
                </c:pt>
                <c:pt idx="17">
                  <c:v>0.6360833080080307</c:v>
                </c:pt>
                <c:pt idx="18">
                  <c:v>0.6360833080080307</c:v>
                </c:pt>
                <c:pt idx="19">
                  <c:v>0.6360833080080307</c:v>
                </c:pt>
                <c:pt idx="20">
                  <c:v>0.6360833080080307</c:v>
                </c:pt>
                <c:pt idx="21">
                  <c:v>0.6360833080080307</c:v>
                </c:pt>
                <c:pt idx="22">
                  <c:v>0.6360833080080307</c:v>
                </c:pt>
                <c:pt idx="23">
                  <c:v>0.6360833080080307</c:v>
                </c:pt>
                <c:pt idx="24">
                  <c:v>0.6360833080080307</c:v>
                </c:pt>
                <c:pt idx="25">
                  <c:v>0.6360833080080307</c:v>
                </c:pt>
                <c:pt idx="26">
                  <c:v>0.6360833080080307</c:v>
                </c:pt>
                <c:pt idx="27">
                  <c:v>0.6360833080080307</c:v>
                </c:pt>
                <c:pt idx="28">
                  <c:v>0.6360833080080307</c:v>
                </c:pt>
                <c:pt idx="29">
                  <c:v>0.6360833080080307</c:v>
                </c:pt>
                <c:pt idx="30">
                  <c:v>0.6360833080080307</c:v>
                </c:pt>
                <c:pt idx="31">
                  <c:v>0.6360833080080307</c:v>
                </c:pt>
                <c:pt idx="32">
                  <c:v>0.6360833080080307</c:v>
                </c:pt>
                <c:pt idx="33">
                  <c:v>0.6360833080080307</c:v>
                </c:pt>
                <c:pt idx="34">
                  <c:v>0.6360833080080307</c:v>
                </c:pt>
                <c:pt idx="35">
                  <c:v>0.6360833080080307</c:v>
                </c:pt>
                <c:pt idx="36">
                  <c:v>0.6360833080080307</c:v>
                </c:pt>
                <c:pt idx="37">
                  <c:v>0.6360833080080307</c:v>
                </c:pt>
                <c:pt idx="38">
                  <c:v>0.6360833080080307</c:v>
                </c:pt>
                <c:pt idx="39">
                  <c:v>0.6360833080080307</c:v>
                </c:pt>
                <c:pt idx="40">
                  <c:v>0.6360833080080307</c:v>
                </c:pt>
                <c:pt idx="41">
                  <c:v>0.6360833080080307</c:v>
                </c:pt>
                <c:pt idx="42">
                  <c:v>0.6360833080080307</c:v>
                </c:pt>
                <c:pt idx="43">
                  <c:v>0.6360833080080307</c:v>
                </c:pt>
                <c:pt idx="44">
                  <c:v>0.6360833080080307</c:v>
                </c:pt>
                <c:pt idx="45">
                  <c:v>0.6360833080080307</c:v>
                </c:pt>
                <c:pt idx="46">
                  <c:v>0.6360833080080307</c:v>
                </c:pt>
                <c:pt idx="47">
                  <c:v>0.6360833080080307</c:v>
                </c:pt>
                <c:pt idx="48">
                  <c:v>0.6360833080080307</c:v>
                </c:pt>
                <c:pt idx="49">
                  <c:v>0.6360833080080307</c:v>
                </c:pt>
                <c:pt idx="50">
                  <c:v>0.6360833080080307</c:v>
                </c:pt>
                <c:pt idx="51">
                  <c:v>0.6360833080080307</c:v>
                </c:pt>
                <c:pt idx="52">
                  <c:v>0.6360833080080307</c:v>
                </c:pt>
                <c:pt idx="53">
                  <c:v>0.6360833080080307</c:v>
                </c:pt>
                <c:pt idx="54">
                  <c:v>0.6360833080080307</c:v>
                </c:pt>
                <c:pt idx="55">
                  <c:v>0.6360833080080307</c:v>
                </c:pt>
                <c:pt idx="56">
                  <c:v>0.6360833080080307</c:v>
                </c:pt>
                <c:pt idx="57">
                  <c:v>0.6360833080080307</c:v>
                </c:pt>
                <c:pt idx="58">
                  <c:v>0.6360833080080307</c:v>
                </c:pt>
                <c:pt idx="59">
                  <c:v>0.6360833080080307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9C-4F04-886A-F8123F42D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83104"/>
        <c:axId val="143584640"/>
      </c:scatterChart>
      <c:valAx>
        <c:axId val="143583104"/>
        <c:scaling>
          <c:orientation val="minMax"/>
          <c:max val="2019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4640"/>
        <c:crosses val="autoZero"/>
        <c:crossBetween val="midCat"/>
        <c:majorUnit val="10"/>
      </c:valAx>
      <c:valAx>
        <c:axId val="143584640"/>
        <c:scaling>
          <c:orientation val="minMax"/>
          <c:max val="1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3104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5017793594305E-2"/>
          <c:y val="3.2467532467532464E-2"/>
          <c:w val="0.89145907473309582"/>
          <c:h val="0.85876623376623362"/>
        </c:manualLayout>
      </c:layout>
      <c:scatterChart>
        <c:scatterStyle val="lineMarker"/>
        <c:varyColors val="0"/>
        <c:ser>
          <c:idx val="0"/>
          <c:order val="0"/>
          <c:tx>
            <c:v>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alpha!$A$2:$A$92</c:f>
              <c:numCache>
                <c:formatCode>General</c:formatCode>
                <c:ptCount val="91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</c:numCache>
            </c:numRef>
          </c:xVal>
          <c:yVal>
            <c:numRef>
              <c:f>alpha!$I$2:$I$92</c:f>
              <c:numCache>
                <c:formatCode>General</c:formatCode>
                <c:ptCount val="91"/>
                <c:pt idx="0">
                  <c:v>0.4201728976702771</c:v>
                </c:pt>
                <c:pt idx="1">
                  <c:v>0.39619093909083924</c:v>
                </c:pt>
                <c:pt idx="2">
                  <c:v>0.38665728833774227</c:v>
                </c:pt>
                <c:pt idx="3">
                  <c:v>0.36612662114662031</c:v>
                </c:pt>
                <c:pt idx="4">
                  <c:v>0.35556852067937261</c:v>
                </c:pt>
                <c:pt idx="5">
                  <c:v>0.36239124023005453</c:v>
                </c:pt>
                <c:pt idx="6">
                  <c:v>0.37746813709304627</c:v>
                </c:pt>
                <c:pt idx="7">
                  <c:v>0.37596486175115207</c:v>
                </c:pt>
                <c:pt idx="8">
                  <c:v>0.36950456323337677</c:v>
                </c:pt>
                <c:pt idx="9">
                  <c:v>0.3650215071783699</c:v>
                </c:pt>
                <c:pt idx="10">
                  <c:v>0.36534318653627706</c:v>
                </c:pt>
                <c:pt idx="11">
                  <c:v>0.37471286143936344</c:v>
                </c:pt>
                <c:pt idx="12">
                  <c:v>0.37825891097471709</c:v>
                </c:pt>
                <c:pt idx="13">
                  <c:v>0.37039154452487977</c:v>
                </c:pt>
                <c:pt idx="14">
                  <c:v>0.34988643045739121</c:v>
                </c:pt>
                <c:pt idx="15">
                  <c:v>0.35344379534729009</c:v>
                </c:pt>
                <c:pt idx="16">
                  <c:v>0.34674543368375355</c:v>
                </c:pt>
                <c:pt idx="17">
                  <c:v>0.34516687321054651</c:v>
                </c:pt>
                <c:pt idx="18">
                  <c:v>0.36763905726476964</c:v>
                </c:pt>
                <c:pt idx="19">
                  <c:v>0.37640221242762084</c:v>
                </c:pt>
                <c:pt idx="20">
                  <c:v>0.37035566742718051</c:v>
                </c:pt>
                <c:pt idx="21">
                  <c:v>0.3696144853764135</c:v>
                </c:pt>
                <c:pt idx="22">
                  <c:v>0.36908211903880195</c:v>
                </c:pt>
                <c:pt idx="23">
                  <c:v>0.35463910908565754</c:v>
                </c:pt>
                <c:pt idx="24">
                  <c:v>0.34791631322556416</c:v>
                </c:pt>
                <c:pt idx="25">
                  <c:v>0.35332203891440683</c:v>
                </c:pt>
                <c:pt idx="26">
                  <c:v>0.35990194663142827</c:v>
                </c:pt>
                <c:pt idx="27">
                  <c:v>0.3431194546264259</c:v>
                </c:pt>
                <c:pt idx="28">
                  <c:v>0.34343689441770331</c:v>
                </c:pt>
                <c:pt idx="29">
                  <c:v>0.34741872013491981</c:v>
                </c:pt>
                <c:pt idx="30">
                  <c:v>0.35052591156869106</c:v>
                </c:pt>
                <c:pt idx="31">
                  <c:v>0.34346126355426931</c:v>
                </c:pt>
                <c:pt idx="32">
                  <c:v>0.34654878433849068</c:v>
                </c:pt>
                <c:pt idx="33">
                  <c:v>0.35072285883486543</c:v>
                </c:pt>
                <c:pt idx="34">
                  <c:v>0.35208137257983707</c:v>
                </c:pt>
                <c:pt idx="35">
                  <c:v>0.35234901063010649</c:v>
                </c:pt>
                <c:pt idx="36">
                  <c:v>0.35904084184830987</c:v>
                </c:pt>
                <c:pt idx="37">
                  <c:v>0.35689459203334839</c:v>
                </c:pt>
                <c:pt idx="38">
                  <c:v>0.34653137677493373</c:v>
                </c:pt>
                <c:pt idx="39">
                  <c:v>0.34101107273138132</c:v>
                </c:pt>
                <c:pt idx="40">
                  <c:v>0.33074620576252323</c:v>
                </c:pt>
                <c:pt idx="41">
                  <c:v>0.3229787557563647</c:v>
                </c:pt>
                <c:pt idx="42">
                  <c:v>0.33313912326690076</c:v>
                </c:pt>
                <c:pt idx="43">
                  <c:v>0.33444814836049386</c:v>
                </c:pt>
                <c:pt idx="44">
                  <c:v>0.33813595901846283</c:v>
                </c:pt>
                <c:pt idx="45">
                  <c:v>0.33295887889091347</c:v>
                </c:pt>
                <c:pt idx="46">
                  <c:v>0.34908302776754641</c:v>
                </c:pt>
                <c:pt idx="47">
                  <c:v>0.35124231866479372</c:v>
                </c:pt>
                <c:pt idx="48">
                  <c:v>0.35181710269903621</c:v>
                </c:pt>
                <c:pt idx="49">
                  <c:v>0.35493708166915439</c:v>
                </c:pt>
                <c:pt idx="50">
                  <c:v>0.35679188177967913</c:v>
                </c:pt>
                <c:pt idx="51">
                  <c:v>0.35241579593425343</c:v>
                </c:pt>
                <c:pt idx="52">
                  <c:v>0.36562765534650743</c:v>
                </c:pt>
                <c:pt idx="53">
                  <c:v>0.36123466046769659</c:v>
                </c:pt>
                <c:pt idx="54">
                  <c:v>0.37583015043738655</c:v>
                </c:pt>
                <c:pt idx="55">
                  <c:v>0.38166761821685635</c:v>
                </c:pt>
                <c:pt idx="56">
                  <c:v>0.3820195459301402</c:v>
                </c:pt>
                <c:pt idx="57">
                  <c:v>0.37743759468616245</c:v>
                </c:pt>
                <c:pt idx="58">
                  <c:v>0.36833348144274192</c:v>
                </c:pt>
                <c:pt idx="59">
                  <c:v>0.36205518679768689</c:v>
                </c:pt>
                <c:pt idx="60">
                  <c:v>0.37081122960112178</c:v>
                </c:pt>
                <c:pt idx="61">
                  <c:v>0.36511744110838884</c:v>
                </c:pt>
                <c:pt idx="62">
                  <c:v>0.36284536926175714</c:v>
                </c:pt>
                <c:pt idx="63">
                  <c:v>0.3583952842067557</c:v>
                </c:pt>
                <c:pt idx="64">
                  <c:v>0.36492707281405601</c:v>
                </c:pt>
                <c:pt idx="65">
                  <c:v>0.37037338557862676</c:v>
                </c:pt>
                <c:pt idx="66">
                  <c:v>0.37032876758764022</c:v>
                </c:pt>
                <c:pt idx="67">
                  <c:v>0.37233865680129807</c:v>
                </c:pt>
                <c:pt idx="68">
                  <c:v>0.36995277072271837</c:v>
                </c:pt>
                <c:pt idx="69">
                  <c:v>0.35647400497294623</c:v>
                </c:pt>
                <c:pt idx="70">
                  <c:v>0.35486450960855997</c:v>
                </c:pt>
                <c:pt idx="71">
                  <c:v>0.34406285801067915</c:v>
                </c:pt>
                <c:pt idx="72">
                  <c:v>0.34247181478918409</c:v>
                </c:pt>
                <c:pt idx="73">
                  <c:v>0.35113477431155005</c:v>
                </c:pt>
                <c:pt idx="74">
                  <c:v>0.36037209639434731</c:v>
                </c:pt>
                <c:pt idx="75">
                  <c:v>0.36466263262434895</c:v>
                </c:pt>
                <c:pt idx="76">
                  <c:v>0.37378163279593302</c:v>
                </c:pt>
                <c:pt idx="77">
                  <c:v>0.37251335000782282</c:v>
                </c:pt>
                <c:pt idx="78">
                  <c:v>0.37411569156541991</c:v>
                </c:pt>
                <c:pt idx="79">
                  <c:v>0.37687896794108167</c:v>
                </c:pt>
                <c:pt idx="80">
                  <c:v>0.38936668934419549</c:v>
                </c:pt>
                <c:pt idx="81">
                  <c:v>0.39292687065254572</c:v>
                </c:pt>
                <c:pt idx="82">
                  <c:v>0.39162665354356041</c:v>
                </c:pt>
                <c:pt idx="83">
                  <c:v>0.38780981376586721</c:v>
                </c:pt>
                <c:pt idx="84">
                  <c:v>0.39215606540962955</c:v>
                </c:pt>
                <c:pt idx="85">
                  <c:v>0.39039737975781985</c:v>
                </c:pt>
                <c:pt idx="86">
                  <c:v>0.38905338544537205</c:v>
                </c:pt>
                <c:pt idx="87">
                  <c:v>0.38969747511575803</c:v>
                </c:pt>
                <c:pt idx="88">
                  <c:v>0.38878435013052604</c:v>
                </c:pt>
                <c:pt idx="89">
                  <c:v>0.39331512445626016</c:v>
                </c:pt>
                <c:pt idx="90">
                  <c:v>0.39093196399794117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36-4C84-A346-676336BF3725}"/>
            </c:ext>
          </c:extLst>
        </c:ser>
        <c:ser>
          <c:idx val="5"/>
          <c:order val="1"/>
          <c:tx>
            <c:v>avg 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alpha!$A$2:$A$92</c:f>
              <c:numCache>
                <c:formatCode>General</c:formatCode>
                <c:ptCount val="91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</c:numCache>
            </c:numRef>
          </c:xVal>
          <c:yVal>
            <c:numRef>
              <c:f>alpha!$J$2:$J$92</c:f>
              <c:numCache>
                <c:formatCode>General</c:formatCode>
                <c:ptCount val="91"/>
                <c:pt idx="0">
                  <c:v>0.3639166919919693</c:v>
                </c:pt>
                <c:pt idx="1">
                  <c:v>0.3639166919919693</c:v>
                </c:pt>
                <c:pt idx="2">
                  <c:v>0.3639166919919693</c:v>
                </c:pt>
                <c:pt idx="3">
                  <c:v>0.3639166919919693</c:v>
                </c:pt>
                <c:pt idx="4">
                  <c:v>0.3639166919919693</c:v>
                </c:pt>
                <c:pt idx="5">
                  <c:v>0.3639166919919693</c:v>
                </c:pt>
                <c:pt idx="6">
                  <c:v>0.3639166919919693</c:v>
                </c:pt>
                <c:pt idx="7">
                  <c:v>0.3639166919919693</c:v>
                </c:pt>
                <c:pt idx="8">
                  <c:v>0.3639166919919693</c:v>
                </c:pt>
                <c:pt idx="9">
                  <c:v>0.3639166919919693</c:v>
                </c:pt>
                <c:pt idx="10">
                  <c:v>0.3639166919919693</c:v>
                </c:pt>
                <c:pt idx="11">
                  <c:v>0.3639166919919693</c:v>
                </c:pt>
                <c:pt idx="12">
                  <c:v>0.3639166919919693</c:v>
                </c:pt>
                <c:pt idx="13">
                  <c:v>0.3639166919919693</c:v>
                </c:pt>
                <c:pt idx="14">
                  <c:v>0.3639166919919693</c:v>
                </c:pt>
                <c:pt idx="15">
                  <c:v>0.3639166919919693</c:v>
                </c:pt>
                <c:pt idx="16">
                  <c:v>0.3639166919919693</c:v>
                </c:pt>
                <c:pt idx="17">
                  <c:v>0.3639166919919693</c:v>
                </c:pt>
                <c:pt idx="18">
                  <c:v>0.3639166919919693</c:v>
                </c:pt>
                <c:pt idx="19">
                  <c:v>0.3639166919919693</c:v>
                </c:pt>
                <c:pt idx="20">
                  <c:v>0.3639166919919693</c:v>
                </c:pt>
                <c:pt idx="21">
                  <c:v>0.3639166919919693</c:v>
                </c:pt>
                <c:pt idx="22">
                  <c:v>0.3639166919919693</c:v>
                </c:pt>
                <c:pt idx="23">
                  <c:v>0.3639166919919693</c:v>
                </c:pt>
                <c:pt idx="24">
                  <c:v>0.3639166919919693</c:v>
                </c:pt>
                <c:pt idx="25">
                  <c:v>0.3639166919919693</c:v>
                </c:pt>
                <c:pt idx="26">
                  <c:v>0.3639166919919693</c:v>
                </c:pt>
                <c:pt idx="27">
                  <c:v>0.3639166919919693</c:v>
                </c:pt>
                <c:pt idx="28">
                  <c:v>0.3639166919919693</c:v>
                </c:pt>
                <c:pt idx="29">
                  <c:v>0.3639166919919693</c:v>
                </c:pt>
                <c:pt idx="30">
                  <c:v>0.3639166919919693</c:v>
                </c:pt>
                <c:pt idx="31">
                  <c:v>0.3639166919919693</c:v>
                </c:pt>
                <c:pt idx="32">
                  <c:v>0.3639166919919693</c:v>
                </c:pt>
                <c:pt idx="33">
                  <c:v>0.3639166919919693</c:v>
                </c:pt>
                <c:pt idx="34">
                  <c:v>0.3639166919919693</c:v>
                </c:pt>
                <c:pt idx="35">
                  <c:v>0.3639166919919693</c:v>
                </c:pt>
                <c:pt idx="36">
                  <c:v>0.3639166919919693</c:v>
                </c:pt>
                <c:pt idx="37">
                  <c:v>0.3639166919919693</c:v>
                </c:pt>
                <c:pt idx="38">
                  <c:v>0.3639166919919693</c:v>
                </c:pt>
                <c:pt idx="39">
                  <c:v>0.3639166919919693</c:v>
                </c:pt>
                <c:pt idx="40">
                  <c:v>0.3639166919919693</c:v>
                </c:pt>
                <c:pt idx="41">
                  <c:v>0.3639166919919693</c:v>
                </c:pt>
                <c:pt idx="42">
                  <c:v>0.3639166919919693</c:v>
                </c:pt>
                <c:pt idx="43">
                  <c:v>0.3639166919919693</c:v>
                </c:pt>
                <c:pt idx="44">
                  <c:v>0.3639166919919693</c:v>
                </c:pt>
                <c:pt idx="45">
                  <c:v>0.3639166919919693</c:v>
                </c:pt>
                <c:pt idx="46">
                  <c:v>0.3639166919919693</c:v>
                </c:pt>
                <c:pt idx="47">
                  <c:v>0.3639166919919693</c:v>
                </c:pt>
                <c:pt idx="48">
                  <c:v>0.3639166919919693</c:v>
                </c:pt>
                <c:pt idx="49">
                  <c:v>0.3639166919919693</c:v>
                </c:pt>
                <c:pt idx="50">
                  <c:v>0.3639166919919693</c:v>
                </c:pt>
                <c:pt idx="51">
                  <c:v>0.3639166919919693</c:v>
                </c:pt>
                <c:pt idx="52">
                  <c:v>0.3639166919919693</c:v>
                </c:pt>
                <c:pt idx="53">
                  <c:v>0.3639166919919693</c:v>
                </c:pt>
                <c:pt idx="54">
                  <c:v>0.3639166919919693</c:v>
                </c:pt>
                <c:pt idx="55">
                  <c:v>0.3639166919919693</c:v>
                </c:pt>
                <c:pt idx="56">
                  <c:v>0.3639166919919693</c:v>
                </c:pt>
                <c:pt idx="57">
                  <c:v>0.3639166919919693</c:v>
                </c:pt>
                <c:pt idx="58">
                  <c:v>0.3639166919919693</c:v>
                </c:pt>
                <c:pt idx="59">
                  <c:v>0.3639166919919693</c:v>
                </c:pt>
                <c:pt idx="60">
                  <c:v>0.3639166919919693</c:v>
                </c:pt>
                <c:pt idx="61">
                  <c:v>0.3639166919919693</c:v>
                </c:pt>
                <c:pt idx="62">
                  <c:v>0.3639166919919693</c:v>
                </c:pt>
                <c:pt idx="63">
                  <c:v>0.3639166919919693</c:v>
                </c:pt>
                <c:pt idx="64">
                  <c:v>0.3639166919919693</c:v>
                </c:pt>
                <c:pt idx="65">
                  <c:v>0.3639166919919693</c:v>
                </c:pt>
                <c:pt idx="66">
                  <c:v>0.3639166919919693</c:v>
                </c:pt>
                <c:pt idx="67">
                  <c:v>0.3639166919919693</c:v>
                </c:pt>
                <c:pt idx="68">
                  <c:v>0.3639166919919693</c:v>
                </c:pt>
                <c:pt idx="69">
                  <c:v>0.3639166919919693</c:v>
                </c:pt>
                <c:pt idx="70">
                  <c:v>0.3639166919919693</c:v>
                </c:pt>
                <c:pt idx="71">
                  <c:v>0.3639166919919693</c:v>
                </c:pt>
                <c:pt idx="72">
                  <c:v>0.3639166919919693</c:v>
                </c:pt>
                <c:pt idx="73">
                  <c:v>0.3639166919919693</c:v>
                </c:pt>
                <c:pt idx="74">
                  <c:v>0.3639166919919693</c:v>
                </c:pt>
                <c:pt idx="75">
                  <c:v>0.3639166919919693</c:v>
                </c:pt>
                <c:pt idx="76">
                  <c:v>0.3639166919919693</c:v>
                </c:pt>
                <c:pt idx="77">
                  <c:v>0.3639166919919693</c:v>
                </c:pt>
                <c:pt idx="78">
                  <c:v>0.3639166919919693</c:v>
                </c:pt>
                <c:pt idx="79">
                  <c:v>0.3639166919919693</c:v>
                </c:pt>
                <c:pt idx="80">
                  <c:v>0.3639166919919693</c:v>
                </c:pt>
                <c:pt idx="81">
                  <c:v>0.3639166919919693</c:v>
                </c:pt>
                <c:pt idx="82">
                  <c:v>0.3639166919919693</c:v>
                </c:pt>
                <c:pt idx="83">
                  <c:v>0.3639166919919693</c:v>
                </c:pt>
                <c:pt idx="84">
                  <c:v>0.3639166919919693</c:v>
                </c:pt>
                <c:pt idx="85">
                  <c:v>0.3639166919919693</c:v>
                </c:pt>
                <c:pt idx="86">
                  <c:v>0.3639166919919693</c:v>
                </c:pt>
                <c:pt idx="87">
                  <c:v>0.3639166919919693</c:v>
                </c:pt>
                <c:pt idx="88">
                  <c:v>0.3639166919919693</c:v>
                </c:pt>
                <c:pt idx="89">
                  <c:v>0.3639166919919693</c:v>
                </c:pt>
                <c:pt idx="90">
                  <c:v>0.3639166919919693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36-4C84-A346-676336BF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50496"/>
        <c:axId val="143452032"/>
      </c:scatterChart>
      <c:valAx>
        <c:axId val="143450496"/>
        <c:scaling>
          <c:orientation val="minMax"/>
          <c:max val="2019"/>
          <c:min val="1929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2032"/>
        <c:crosses val="autoZero"/>
        <c:crossBetween val="midCat"/>
        <c:majorUnit val="10"/>
      </c:valAx>
      <c:valAx>
        <c:axId val="143452032"/>
        <c:scaling>
          <c:orientation val="minMax"/>
          <c:max val="0.45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0496"/>
        <c:crosses val="autoZero"/>
        <c:crossBetween val="midCat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13804932587"/>
          <c:y val="0.10779549017483611"/>
          <c:w val="0.84875444839857639"/>
          <c:h val="0.79840408152963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accounting'!$I$3:$I$62</c:f>
              <c:numCache>
                <c:formatCode>General</c:formatCode>
                <c:ptCount val="60"/>
                <c:pt idx="0">
                  <c:v>100</c:v>
                </c:pt>
                <c:pt idx="1">
                  <c:v>101.18913634568074</c:v>
                </c:pt>
                <c:pt idx="2">
                  <c:v>105.77437818406206</c:v>
                </c:pt>
                <c:pt idx="3">
                  <c:v>108.60511429197828</c:v>
                </c:pt>
                <c:pt idx="4">
                  <c:v>112.95889028539862</c:v>
                </c:pt>
                <c:pt idx="5">
                  <c:v>118.41041075936258</c:v>
                </c:pt>
                <c:pt idx="6">
                  <c:v>124.36372746618179</c:v>
                </c:pt>
                <c:pt idx="7">
                  <c:v>125.91906865799804</c:v>
                </c:pt>
                <c:pt idx="8">
                  <c:v>130.14038267703128</c:v>
                </c:pt>
                <c:pt idx="9">
                  <c:v>132.25361337624807</c:v>
                </c:pt>
                <c:pt idx="10">
                  <c:v>130.32925838022433</c:v>
                </c:pt>
                <c:pt idx="11">
                  <c:v>131.86326826639706</c:v>
                </c:pt>
                <c:pt idx="12">
                  <c:v>136.22657109901678</c:v>
                </c:pt>
                <c:pt idx="13">
                  <c:v>141.42442587863042</c:v>
                </c:pt>
                <c:pt idx="14">
                  <c:v>138.50542833483544</c:v>
                </c:pt>
                <c:pt idx="15">
                  <c:v>135.587587739463</c:v>
                </c:pt>
                <c:pt idx="16">
                  <c:v>140.88455105897987</c:v>
                </c:pt>
                <c:pt idx="17">
                  <c:v>145.24967262014678</c:v>
                </c:pt>
                <c:pt idx="18">
                  <c:v>150.97615333933712</c:v>
                </c:pt>
                <c:pt idx="19">
                  <c:v>153.34128713435803</c:v>
                </c:pt>
                <c:pt idx="20">
                  <c:v>151.02578275610023</c:v>
                </c:pt>
                <c:pt idx="21">
                  <c:v>152.88063152309863</c:v>
                </c:pt>
                <c:pt idx="22">
                  <c:v>148.2500992393721</c:v>
                </c:pt>
                <c:pt idx="23">
                  <c:v>153.402456324421</c:v>
                </c:pt>
                <c:pt idx="24">
                  <c:v>163.08545654936796</c:v>
                </c:pt>
                <c:pt idx="25">
                  <c:v>168.13282690261644</c:v>
                </c:pt>
                <c:pt idx="26">
                  <c:v>172.61481419314896</c:v>
                </c:pt>
                <c:pt idx="27">
                  <c:v>177.53375868160433</c:v>
                </c:pt>
                <c:pt idx="28">
                  <c:v>183.55580313489503</c:v>
                </c:pt>
                <c:pt idx="29">
                  <c:v>188.794946534487</c:v>
                </c:pt>
                <c:pt idx="30">
                  <c:v>190.48431601031646</c:v>
                </c:pt>
                <c:pt idx="31">
                  <c:v>188.32569017027191</c:v>
                </c:pt>
                <c:pt idx="32">
                  <c:v>192.5681514627872</c:v>
                </c:pt>
                <c:pt idx="33">
                  <c:v>195.57616529357716</c:v>
                </c:pt>
                <c:pt idx="34">
                  <c:v>200.97588150808718</c:v>
                </c:pt>
                <c:pt idx="35">
                  <c:v>203.92778966503201</c:v>
                </c:pt>
                <c:pt idx="36">
                  <c:v>209.1732116379153</c:v>
                </c:pt>
                <c:pt idx="37">
                  <c:v>215.20189074863856</c:v>
                </c:pt>
                <c:pt idx="38">
                  <c:v>221.90133965791833</c:v>
                </c:pt>
                <c:pt idx="39">
                  <c:v>229.09633434998011</c:v>
                </c:pt>
                <c:pt idx="40">
                  <c:v>235.19754210421286</c:v>
                </c:pt>
                <c:pt idx="41">
                  <c:v>234.49553189199253</c:v>
                </c:pt>
                <c:pt idx="42">
                  <c:v>236.01990405202523</c:v>
                </c:pt>
                <c:pt idx="43">
                  <c:v>239.97138771601749</c:v>
                </c:pt>
                <c:pt idx="44">
                  <c:v>246.42244782794654</c:v>
                </c:pt>
                <c:pt idx="45">
                  <c:v>251.98278813805223</c:v>
                </c:pt>
                <c:pt idx="46">
                  <c:v>256.68971452424978</c:v>
                </c:pt>
                <c:pt idx="47">
                  <c:v>258.64318932014561</c:v>
                </c:pt>
                <c:pt idx="48">
                  <c:v>255.85837787585049</c:v>
                </c:pt>
                <c:pt idx="49">
                  <c:v>247.19133994477914</c:v>
                </c:pt>
                <c:pt idx="50">
                  <c:v>251.4249658343802</c:v>
                </c:pt>
                <c:pt idx="51">
                  <c:v>253.81440135251032</c:v>
                </c:pt>
                <c:pt idx="52">
                  <c:v>257.96874697523424</c:v>
                </c:pt>
                <c:pt idx="53">
                  <c:v>261.64331052353748</c:v>
                </c:pt>
                <c:pt idx="54">
                  <c:v>266.64281899953386</c:v>
                </c:pt>
                <c:pt idx="55">
                  <c:v>273.42860826669931</c:v>
                </c:pt>
                <c:pt idx="56">
                  <c:v>276.67029626973016</c:v>
                </c:pt>
                <c:pt idx="57">
                  <c:v>282.16045784124606</c:v>
                </c:pt>
                <c:pt idx="58">
                  <c:v>290.96160799968692</c:v>
                </c:pt>
                <c:pt idx="59">
                  <c:v>297.24980128231988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95-4E5D-9931-DADA621BFE29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accounting'!$J$3:$J$62</c:f>
              <c:numCache>
                <c:formatCode>General</c:formatCode>
                <c:ptCount val="60"/>
                <c:pt idx="0">
                  <c:v>100</c:v>
                </c:pt>
                <c:pt idx="1">
                  <c:v>102.31316001577859</c:v>
                </c:pt>
                <c:pt idx="2">
                  <c:v>107.4952943460229</c:v>
                </c:pt>
                <c:pt idx="3">
                  <c:v>111.19433508346752</c:v>
                </c:pt>
                <c:pt idx="4">
                  <c:v>116.44404366819747</c:v>
                </c:pt>
                <c:pt idx="5">
                  <c:v>121.58367471336679</c:v>
                </c:pt>
                <c:pt idx="6">
                  <c:v>125.74975788459841</c:v>
                </c:pt>
                <c:pt idx="7">
                  <c:v>125.91655467739993</c:v>
                </c:pt>
                <c:pt idx="8">
                  <c:v>130.08286022476756</c:v>
                </c:pt>
                <c:pt idx="9">
                  <c:v>129.84276993876901</c:v>
                </c:pt>
                <c:pt idx="10">
                  <c:v>129.34654286881894</c:v>
                </c:pt>
                <c:pt idx="11">
                  <c:v>134.33619186325089</c:v>
                </c:pt>
                <c:pt idx="12">
                  <c:v>138.94407591061685</c:v>
                </c:pt>
                <c:pt idx="13">
                  <c:v>142.51350632549838</c:v>
                </c:pt>
                <c:pt idx="14">
                  <c:v>137.57978909463603</c:v>
                </c:pt>
                <c:pt idx="15">
                  <c:v>137.96949832119046</c:v>
                </c:pt>
                <c:pt idx="16">
                  <c:v>144.06521625102323</c:v>
                </c:pt>
                <c:pt idx="17">
                  <c:v>146.88829299565373</c:v>
                </c:pt>
                <c:pt idx="18">
                  <c:v>149.48743761342502</c:v>
                </c:pt>
                <c:pt idx="19">
                  <c:v>148.64502172505516</c:v>
                </c:pt>
                <c:pt idx="20">
                  <c:v>144.83979613321861</c:v>
                </c:pt>
                <c:pt idx="21">
                  <c:v>146.732170650814</c:v>
                </c:pt>
                <c:pt idx="22">
                  <c:v>142.56686065013997</c:v>
                </c:pt>
                <c:pt idx="23">
                  <c:v>148.47402119258012</c:v>
                </c:pt>
                <c:pt idx="24">
                  <c:v>155.89840758185196</c:v>
                </c:pt>
                <c:pt idx="25">
                  <c:v>159.75298999952005</c:v>
                </c:pt>
                <c:pt idx="26">
                  <c:v>163.34615669119489</c:v>
                </c:pt>
                <c:pt idx="27">
                  <c:v>164.04781302277206</c:v>
                </c:pt>
                <c:pt idx="28">
                  <c:v>167.06178208717819</c:v>
                </c:pt>
                <c:pt idx="29">
                  <c:v>169.04653188019017</c:v>
                </c:pt>
                <c:pt idx="30">
                  <c:v>169.74482504223414</c:v>
                </c:pt>
                <c:pt idx="31">
                  <c:v>169.99545014540013</c:v>
                </c:pt>
                <c:pt idx="32">
                  <c:v>177.10412191021055</c:v>
                </c:pt>
                <c:pt idx="33">
                  <c:v>179.09349604758015</c:v>
                </c:pt>
                <c:pt idx="34">
                  <c:v>183.44358255574664</c:v>
                </c:pt>
                <c:pt idx="35">
                  <c:v>183.85472801407917</c:v>
                </c:pt>
                <c:pt idx="36">
                  <c:v>189.70907343972249</c:v>
                </c:pt>
                <c:pt idx="37">
                  <c:v>194.1500295245929</c:v>
                </c:pt>
                <c:pt idx="38">
                  <c:v>199.48248438074839</c:v>
                </c:pt>
                <c:pt idx="39">
                  <c:v>206.61072625660069</c:v>
                </c:pt>
                <c:pt idx="40">
                  <c:v>212.01497745201925</c:v>
                </c:pt>
                <c:pt idx="41">
                  <c:v>213.24839263357401</c:v>
                </c:pt>
                <c:pt idx="42">
                  <c:v>217.32136822933072</c:v>
                </c:pt>
                <c:pt idx="43">
                  <c:v>224.12503688497404</c:v>
                </c:pt>
                <c:pt idx="44">
                  <c:v>230.9876076840805</c:v>
                </c:pt>
                <c:pt idx="45">
                  <c:v>236.12210939362529</c:v>
                </c:pt>
                <c:pt idx="46">
                  <c:v>237.41570425215741</c:v>
                </c:pt>
                <c:pt idx="47">
                  <c:v>238.0469457684398</c:v>
                </c:pt>
                <c:pt idx="48">
                  <c:v>236.40705298833021</c:v>
                </c:pt>
                <c:pt idx="49">
                  <c:v>236.41679037868997</c:v>
                </c:pt>
                <c:pt idx="50">
                  <c:v>244.58122280145656</c:v>
                </c:pt>
                <c:pt idx="51">
                  <c:v>245.07825513358785</c:v>
                </c:pt>
                <c:pt idx="52">
                  <c:v>247.30698277282846</c:v>
                </c:pt>
                <c:pt idx="53">
                  <c:v>248.62585961829814</c:v>
                </c:pt>
                <c:pt idx="54">
                  <c:v>251.09107390146153</c:v>
                </c:pt>
                <c:pt idx="55">
                  <c:v>254.82733537033678</c:v>
                </c:pt>
                <c:pt idx="56">
                  <c:v>254.74988067532021</c:v>
                </c:pt>
                <c:pt idx="57">
                  <c:v>258.17213814718883</c:v>
                </c:pt>
                <c:pt idx="58">
                  <c:v>263.27681401530435</c:v>
                </c:pt>
                <c:pt idx="59">
                  <c:v>272.27712069563415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95-4E5D-9931-DADA621BFE29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accounting'!$K$3:$K$62</c:f>
              <c:numCache>
                <c:formatCode>General</c:formatCode>
                <c:ptCount val="60"/>
                <c:pt idx="0">
                  <c:v>100</c:v>
                </c:pt>
                <c:pt idx="1">
                  <c:v>100.56292710674724</c:v>
                </c:pt>
                <c:pt idx="2">
                  <c:v>99.104682004268724</c:v>
                </c:pt>
                <c:pt idx="3">
                  <c:v>98.877244423931614</c:v>
                </c:pt>
                <c:pt idx="4">
                  <c:v>97.932218855972977</c:v>
                </c:pt>
                <c:pt idx="5">
                  <c:v>96.695390144401543</c:v>
                </c:pt>
                <c:pt idx="6">
                  <c:v>95.706420764562012</c:v>
                </c:pt>
                <c:pt idx="7">
                  <c:v>96.93416021866102</c:v>
                </c:pt>
                <c:pt idx="8">
                  <c:v>96.656941490939957</c:v>
                </c:pt>
                <c:pt idx="9">
                  <c:v>97.288130373894134</c:v>
                </c:pt>
                <c:pt idx="10">
                  <c:v>99.478710569995712</c:v>
                </c:pt>
                <c:pt idx="11">
                  <c:v>99.417681540714653</c:v>
                </c:pt>
                <c:pt idx="12">
                  <c:v>98.408385497217935</c:v>
                </c:pt>
                <c:pt idx="13">
                  <c:v>97.439246773361589</c:v>
                </c:pt>
                <c:pt idx="14">
                  <c:v>100.13317556119348</c:v>
                </c:pt>
                <c:pt idx="15">
                  <c:v>102.29982684609161</c:v>
                </c:pt>
                <c:pt idx="16">
                  <c:v>100.58757898361574</c:v>
                </c:pt>
                <c:pt idx="17">
                  <c:v>99.837613014258281</c:v>
                </c:pt>
                <c:pt idx="18">
                  <c:v>98.99510995374564</c:v>
                </c:pt>
                <c:pt idx="19">
                  <c:v>99.814255557106065</c:v>
                </c:pt>
                <c:pt idx="20">
                  <c:v>102.58342755307639</c:v>
                </c:pt>
                <c:pt idx="21">
                  <c:v>103.10944780334937</c:v>
                </c:pt>
                <c:pt idx="22">
                  <c:v>106.405147739729</c:v>
                </c:pt>
                <c:pt idx="23">
                  <c:v>105.15804586563304</c:v>
                </c:pt>
                <c:pt idx="24">
                  <c:v>102.58085983681404</c:v>
                </c:pt>
                <c:pt idx="25">
                  <c:v>102.56924691206066</c:v>
                </c:pt>
                <c:pt idx="26">
                  <c:v>102.76052581788142</c:v>
                </c:pt>
                <c:pt idx="27">
                  <c:v>102.83871327927471</c:v>
                </c:pt>
                <c:pt idx="28">
                  <c:v>102.47773019464042</c:v>
                </c:pt>
                <c:pt idx="29">
                  <c:v>102.25998300748213</c:v>
                </c:pt>
                <c:pt idx="30">
                  <c:v>103.01178569739345</c:v>
                </c:pt>
                <c:pt idx="31">
                  <c:v>104.66446101040015</c:v>
                </c:pt>
                <c:pt idx="32">
                  <c:v>103.75407137349522</c:v>
                </c:pt>
                <c:pt idx="33">
                  <c:v>103.35129118711738</c:v>
                </c:pt>
                <c:pt idx="34">
                  <c:v>102.32451625981884</c:v>
                </c:pt>
                <c:pt idx="35">
                  <c:v>102.33908073893838</c:v>
                </c:pt>
                <c:pt idx="36">
                  <c:v>101.73560221794364</c:v>
                </c:pt>
                <c:pt idx="37">
                  <c:v>100.90392946541853</c:v>
                </c:pt>
                <c:pt idx="38">
                  <c:v>100.28509172527301</c:v>
                </c:pt>
                <c:pt idx="39">
                  <c:v>99.696496958225595</c:v>
                </c:pt>
                <c:pt idx="40">
                  <c:v>99.607001651337328</c:v>
                </c:pt>
                <c:pt idx="41">
                  <c:v>101.33615610754174</c:v>
                </c:pt>
                <c:pt idx="42">
                  <c:v>102.16785689234058</c:v>
                </c:pt>
                <c:pt idx="43">
                  <c:v>102.18932820395921</c:v>
                </c:pt>
                <c:pt idx="44">
                  <c:v>101.68726219620505</c:v>
                </c:pt>
                <c:pt idx="45">
                  <c:v>101.59097486726634</c:v>
                </c:pt>
                <c:pt idx="46">
                  <c:v>102.03410600450009</c:v>
                </c:pt>
                <c:pt idx="47">
                  <c:v>103.03696063529991</c:v>
                </c:pt>
                <c:pt idx="48">
                  <c:v>104.94262210110401</c:v>
                </c:pt>
                <c:pt idx="49">
                  <c:v>107.88736685011402</c:v>
                </c:pt>
                <c:pt idx="50">
                  <c:v>106.79169680411651</c:v>
                </c:pt>
                <c:pt idx="51">
                  <c:v>106.58145401947978</c:v>
                </c:pt>
                <c:pt idx="52">
                  <c:v>106.04712854858374</c:v>
                </c:pt>
                <c:pt idx="53">
                  <c:v>105.99271436604043</c:v>
                </c:pt>
                <c:pt idx="54">
                  <c:v>105.62241282543314</c:v>
                </c:pt>
                <c:pt idx="55">
                  <c:v>105.14157486018156</c:v>
                </c:pt>
                <c:pt idx="56">
                  <c:v>105.50804364047239</c:v>
                </c:pt>
                <c:pt idx="57">
                  <c:v>105.25903062480909</c:v>
                </c:pt>
                <c:pt idx="58">
                  <c:v>104.59674177040283</c:v>
                </c:pt>
                <c:pt idx="59">
                  <c:v>103.32502178953993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95-4E5D-9931-DADA621BFE29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accounting'!$L$3:$L$62</c:f>
              <c:numCache>
                <c:formatCode>General</c:formatCode>
                <c:ptCount val="60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103.5044336308206</c:v>
                </c:pt>
                <c:pt idx="9">
                  <c:v>104.69595850766498</c:v>
                </c:pt>
                <c:pt idx="10">
                  <c:v>101.2877563508122</c:v>
                </c:pt>
                <c:pt idx="11">
                  <c:v>98.734100009796222</c:v>
                </c:pt>
                <c:pt idx="12">
                  <c:v>99.629897575419918</c:v>
                </c:pt>
                <c:pt idx="13">
                  <c:v>101.84377315832431</c:v>
                </c:pt>
                <c:pt idx="14">
                  <c:v>100.53890850276024</c:v>
                </c:pt>
                <c:pt idx="15">
                  <c:v>96.064284063676254</c:v>
                </c:pt>
                <c:pt idx="16">
                  <c:v>97.220954719988612</c:v>
                </c:pt>
                <c:pt idx="17">
                  <c:v>99.045281184665512</c:v>
                </c:pt>
                <c:pt idx="18">
                  <c:v>102.02107983164524</c:v>
                </c:pt>
                <c:pt idx="19">
                  <c:v>103.35135230110328</c:v>
                </c:pt>
                <c:pt idx="20">
                  <c:v>101.64499168948824</c:v>
                </c:pt>
                <c:pt idx="21">
                  <c:v>101.04821933034876</c:v>
                </c:pt>
                <c:pt idx="22">
                  <c:v>97.726820009802722</c:v>
                </c:pt>
                <c:pt idx="23">
                  <c:v>98.251533095193139</c:v>
                </c:pt>
                <c:pt idx="24">
                  <c:v>101.97817124890524</c:v>
                </c:pt>
                <c:pt idx="25">
                  <c:v>102.60921211323151</c:v>
                </c:pt>
                <c:pt idx="26">
                  <c:v>102.83544380356136</c:v>
                </c:pt>
                <c:pt idx="27">
                  <c:v>105.23346456597491</c:v>
                </c:pt>
                <c:pt idx="28">
                  <c:v>107.21647186820469</c:v>
                </c:pt>
                <c:pt idx="29">
                  <c:v>109.21401767027091</c:v>
                </c:pt>
                <c:pt idx="30">
                  <c:v>108.93708855196034</c:v>
                </c:pt>
                <c:pt idx="31">
                  <c:v>105.84565348313883</c:v>
                </c:pt>
                <c:pt idx="32">
                  <c:v>104.79743298091111</c:v>
                </c:pt>
                <c:pt idx="33">
                  <c:v>105.66233542135429</c:v>
                </c:pt>
                <c:pt idx="34">
                  <c:v>107.06850007538495</c:v>
                </c:pt>
                <c:pt idx="35">
                  <c:v>108.38273291902108</c:v>
                </c:pt>
                <c:pt idx="36">
                  <c:v>108.37896555620357</c:v>
                </c:pt>
                <c:pt idx="37">
                  <c:v>109.85012175720759</c:v>
                </c:pt>
                <c:pt idx="38">
                  <c:v>110.9222779202893</c:v>
                </c:pt>
                <c:pt idx="39">
                  <c:v>111.2206367894173</c:v>
                </c:pt>
                <c:pt idx="40">
                  <c:v>111.37208998287814</c:v>
                </c:pt>
                <c:pt idx="41">
                  <c:v>108.51365182876431</c:v>
                </c:pt>
                <c:pt idx="42">
                  <c:v>106.29966975126462</c:v>
                </c:pt>
                <c:pt idx="43">
                  <c:v>104.77641745179535</c:v>
                </c:pt>
                <c:pt idx="44">
                  <c:v>104.91196748430825</c:v>
                </c:pt>
                <c:pt idx="45">
                  <c:v>105.04589722354251</c:v>
                </c:pt>
                <c:pt idx="46">
                  <c:v>105.9628573106486</c:v>
                </c:pt>
                <c:pt idx="47">
                  <c:v>105.44971098101325</c:v>
                </c:pt>
                <c:pt idx="48">
                  <c:v>103.13054235678867</c:v>
                </c:pt>
                <c:pt idx="49">
                  <c:v>96.913514012875908</c:v>
                </c:pt>
                <c:pt idx="50">
                  <c:v>96.260430761966049</c:v>
                </c:pt>
                <c:pt idx="51">
                  <c:v>97.169471315705479</c:v>
                </c:pt>
                <c:pt idx="52">
                  <c:v>98.363008095095196</c:v>
                </c:pt>
                <c:pt idx="53">
                  <c:v>99.285842110183069</c:v>
                </c:pt>
                <c:pt idx="54">
                  <c:v>100.54084564501447</c:v>
                </c:pt>
                <c:pt idx="55">
                  <c:v>102.05245604769011</c:v>
                </c:pt>
                <c:pt idx="56">
                  <c:v>102.93497789446387</c:v>
                </c:pt>
                <c:pt idx="57">
                  <c:v>103.83109012856522</c:v>
                </c:pt>
                <c:pt idx="58">
                  <c:v>105.65861610366944</c:v>
                </c:pt>
                <c:pt idx="59">
                  <c:v>105.65861610366944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95-4E5D-9931-DADA621BF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16576"/>
        <c:axId val="143818112"/>
      </c:scatterChart>
      <c:valAx>
        <c:axId val="143816576"/>
        <c:scaling>
          <c:orientation val="minMax"/>
          <c:max val="2019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8112"/>
        <c:crosses val="autoZero"/>
        <c:crossBetween val="midCat"/>
        <c:majorUnit val="10"/>
      </c:valAx>
      <c:valAx>
        <c:axId val="143818112"/>
        <c:scaling>
          <c:orientation val="minMax"/>
          <c:max val="300"/>
          <c:min val="75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6576"/>
        <c:crosses val="autoZero"/>
        <c:crossBetween val="midCat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7900355871884"/>
          <c:y val="0.12523909847449124"/>
          <c:w val="0.84875444839857639"/>
          <c:h val="0.789682277379812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accounting'!$I$3:$I$62</c:f>
              <c:numCache>
                <c:formatCode>General</c:formatCode>
                <c:ptCount val="60"/>
                <c:pt idx="0">
                  <c:v>100</c:v>
                </c:pt>
                <c:pt idx="1">
                  <c:v>101.18913634568074</c:v>
                </c:pt>
                <c:pt idx="2">
                  <c:v>105.77437818406206</c:v>
                </c:pt>
                <c:pt idx="3">
                  <c:v>108.60511429197828</c:v>
                </c:pt>
                <c:pt idx="4">
                  <c:v>112.95889028539862</c:v>
                </c:pt>
                <c:pt idx="5">
                  <c:v>118.41041075936258</c:v>
                </c:pt>
                <c:pt idx="6">
                  <c:v>124.36372746618179</c:v>
                </c:pt>
                <c:pt idx="7">
                  <c:v>125.91906865799804</c:v>
                </c:pt>
                <c:pt idx="8">
                  <c:v>130.14038267703128</c:v>
                </c:pt>
                <c:pt idx="9">
                  <c:v>132.25361337624807</c:v>
                </c:pt>
                <c:pt idx="10">
                  <c:v>130.32925838022433</c:v>
                </c:pt>
                <c:pt idx="11">
                  <c:v>131.86326826639706</c:v>
                </c:pt>
                <c:pt idx="12">
                  <c:v>136.22657109901678</c:v>
                </c:pt>
                <c:pt idx="13">
                  <c:v>141.42442587863042</c:v>
                </c:pt>
                <c:pt idx="14">
                  <c:v>138.50542833483544</c:v>
                </c:pt>
                <c:pt idx="15">
                  <c:v>135.587587739463</c:v>
                </c:pt>
                <c:pt idx="16">
                  <c:v>140.88455105897987</c:v>
                </c:pt>
                <c:pt idx="17">
                  <c:v>145.24967262014678</c:v>
                </c:pt>
                <c:pt idx="18">
                  <c:v>150.97615333933712</c:v>
                </c:pt>
                <c:pt idx="19">
                  <c:v>153.34128713435803</c:v>
                </c:pt>
                <c:pt idx="20">
                  <c:v>151.02578275610023</c:v>
                </c:pt>
                <c:pt idx="21">
                  <c:v>152.88063152309863</c:v>
                </c:pt>
                <c:pt idx="22">
                  <c:v>148.2500992393721</c:v>
                </c:pt>
                <c:pt idx="23">
                  <c:v>153.402456324421</c:v>
                </c:pt>
                <c:pt idx="24">
                  <c:v>163.08545654936796</c:v>
                </c:pt>
                <c:pt idx="25">
                  <c:v>168.13282690261644</c:v>
                </c:pt>
                <c:pt idx="26">
                  <c:v>172.61481419314896</c:v>
                </c:pt>
                <c:pt idx="27">
                  <c:v>177.53375868160433</c:v>
                </c:pt>
                <c:pt idx="28">
                  <c:v>183.55580313489503</c:v>
                </c:pt>
                <c:pt idx="29">
                  <c:v>188.794946534487</c:v>
                </c:pt>
                <c:pt idx="30">
                  <c:v>190.48431601031646</c:v>
                </c:pt>
                <c:pt idx="31">
                  <c:v>188.32569017027191</c:v>
                </c:pt>
                <c:pt idx="32">
                  <c:v>192.5681514627872</c:v>
                </c:pt>
                <c:pt idx="33">
                  <c:v>195.57616529357716</c:v>
                </c:pt>
                <c:pt idx="34">
                  <c:v>200.97588150808718</c:v>
                </c:pt>
                <c:pt idx="35">
                  <c:v>203.92778966503201</c:v>
                </c:pt>
                <c:pt idx="36">
                  <c:v>209.1732116379153</c:v>
                </c:pt>
                <c:pt idx="37">
                  <c:v>215.20189074863856</c:v>
                </c:pt>
                <c:pt idx="38">
                  <c:v>221.90133965791833</c:v>
                </c:pt>
                <c:pt idx="39">
                  <c:v>229.09633434998011</c:v>
                </c:pt>
                <c:pt idx="40">
                  <c:v>235.19754210421286</c:v>
                </c:pt>
                <c:pt idx="41">
                  <c:v>234.49553189199253</c:v>
                </c:pt>
                <c:pt idx="42">
                  <c:v>236.01990405202523</c:v>
                </c:pt>
                <c:pt idx="43">
                  <c:v>239.97138771601749</c:v>
                </c:pt>
                <c:pt idx="44">
                  <c:v>246.42244782794654</c:v>
                </c:pt>
                <c:pt idx="45">
                  <c:v>251.98278813805223</c:v>
                </c:pt>
                <c:pt idx="46">
                  <c:v>256.68971452424978</c:v>
                </c:pt>
                <c:pt idx="47">
                  <c:v>258.64318932014561</c:v>
                </c:pt>
                <c:pt idx="48">
                  <c:v>255.85837787585049</c:v>
                </c:pt>
                <c:pt idx="49">
                  <c:v>247.19133994477914</c:v>
                </c:pt>
                <c:pt idx="50">
                  <c:v>251.4249658343802</c:v>
                </c:pt>
                <c:pt idx="51">
                  <c:v>253.81440135251032</c:v>
                </c:pt>
                <c:pt idx="52">
                  <c:v>257.96874697523424</c:v>
                </c:pt>
                <c:pt idx="53">
                  <c:v>261.64331052353748</c:v>
                </c:pt>
                <c:pt idx="54">
                  <c:v>266.64281899953386</c:v>
                </c:pt>
                <c:pt idx="55">
                  <c:v>273.42860826669931</c:v>
                </c:pt>
                <c:pt idx="56">
                  <c:v>276.67029626973016</c:v>
                </c:pt>
                <c:pt idx="57">
                  <c:v>282.16045784124606</c:v>
                </c:pt>
                <c:pt idx="58">
                  <c:v>290.96160799968692</c:v>
                </c:pt>
                <c:pt idx="59">
                  <c:v>297.24980128231988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20-4237-B90C-91FD89A2A431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accounting'!$J$3:$J$62</c:f>
              <c:numCache>
                <c:formatCode>General</c:formatCode>
                <c:ptCount val="60"/>
                <c:pt idx="0">
                  <c:v>100</c:v>
                </c:pt>
                <c:pt idx="1">
                  <c:v>102.31316001577859</c:v>
                </c:pt>
                <c:pt idx="2">
                  <c:v>107.4952943460229</c:v>
                </c:pt>
                <c:pt idx="3">
                  <c:v>111.19433508346752</c:v>
                </c:pt>
                <c:pt idx="4">
                  <c:v>116.44404366819747</c:v>
                </c:pt>
                <c:pt idx="5">
                  <c:v>121.58367471336679</c:v>
                </c:pt>
                <c:pt idx="6">
                  <c:v>125.74975788459841</c:v>
                </c:pt>
                <c:pt idx="7">
                  <c:v>125.91655467739993</c:v>
                </c:pt>
                <c:pt idx="8">
                  <c:v>130.08286022476756</c:v>
                </c:pt>
                <c:pt idx="9">
                  <c:v>129.84276993876901</c:v>
                </c:pt>
                <c:pt idx="10">
                  <c:v>129.34654286881894</c:v>
                </c:pt>
                <c:pt idx="11">
                  <c:v>134.33619186325089</c:v>
                </c:pt>
                <c:pt idx="12">
                  <c:v>138.94407591061685</c:v>
                </c:pt>
                <c:pt idx="13">
                  <c:v>142.51350632549838</c:v>
                </c:pt>
                <c:pt idx="14">
                  <c:v>137.57978909463603</c:v>
                </c:pt>
                <c:pt idx="15">
                  <c:v>137.96949832119046</c:v>
                </c:pt>
                <c:pt idx="16">
                  <c:v>144.06521625102323</c:v>
                </c:pt>
                <c:pt idx="17">
                  <c:v>146.88829299565373</c:v>
                </c:pt>
                <c:pt idx="18">
                  <c:v>149.48743761342502</c:v>
                </c:pt>
                <c:pt idx="19">
                  <c:v>148.64502172505516</c:v>
                </c:pt>
                <c:pt idx="20">
                  <c:v>144.83979613321861</c:v>
                </c:pt>
                <c:pt idx="21">
                  <c:v>146.732170650814</c:v>
                </c:pt>
                <c:pt idx="22">
                  <c:v>142.56686065013997</c:v>
                </c:pt>
                <c:pt idx="23">
                  <c:v>148.47402119258012</c:v>
                </c:pt>
                <c:pt idx="24">
                  <c:v>155.89840758185196</c:v>
                </c:pt>
                <c:pt idx="25">
                  <c:v>159.75298999952005</c:v>
                </c:pt>
                <c:pt idx="26">
                  <c:v>163.34615669119489</c:v>
                </c:pt>
                <c:pt idx="27">
                  <c:v>164.04781302277206</c:v>
                </c:pt>
                <c:pt idx="28">
                  <c:v>167.06178208717819</c:v>
                </c:pt>
                <c:pt idx="29">
                  <c:v>169.04653188019017</c:v>
                </c:pt>
                <c:pt idx="30">
                  <c:v>169.74482504223414</c:v>
                </c:pt>
                <c:pt idx="31">
                  <c:v>169.99545014540013</c:v>
                </c:pt>
                <c:pt idx="32">
                  <c:v>177.10412191021055</c:v>
                </c:pt>
                <c:pt idx="33">
                  <c:v>179.09349604758015</c:v>
                </c:pt>
                <c:pt idx="34">
                  <c:v>183.44358255574664</c:v>
                </c:pt>
                <c:pt idx="35">
                  <c:v>183.85472801407917</c:v>
                </c:pt>
                <c:pt idx="36">
                  <c:v>189.70907343972249</c:v>
                </c:pt>
                <c:pt idx="37">
                  <c:v>194.1500295245929</c:v>
                </c:pt>
                <c:pt idx="38">
                  <c:v>199.48248438074839</c:v>
                </c:pt>
                <c:pt idx="39">
                  <c:v>206.61072625660069</c:v>
                </c:pt>
                <c:pt idx="40">
                  <c:v>212.01497745201925</c:v>
                </c:pt>
                <c:pt idx="41">
                  <c:v>213.24839263357401</c:v>
                </c:pt>
                <c:pt idx="42">
                  <c:v>217.32136822933072</c:v>
                </c:pt>
                <c:pt idx="43">
                  <c:v>224.12503688497404</c:v>
                </c:pt>
                <c:pt idx="44">
                  <c:v>230.9876076840805</c:v>
                </c:pt>
                <c:pt idx="45">
                  <c:v>236.12210939362529</c:v>
                </c:pt>
                <c:pt idx="46">
                  <c:v>237.41570425215741</c:v>
                </c:pt>
                <c:pt idx="47">
                  <c:v>238.0469457684398</c:v>
                </c:pt>
                <c:pt idx="48">
                  <c:v>236.40705298833021</c:v>
                </c:pt>
                <c:pt idx="49">
                  <c:v>236.41679037868997</c:v>
                </c:pt>
                <c:pt idx="50">
                  <c:v>244.58122280145656</c:v>
                </c:pt>
                <c:pt idx="51">
                  <c:v>245.07825513358785</c:v>
                </c:pt>
                <c:pt idx="52">
                  <c:v>247.30698277282846</c:v>
                </c:pt>
                <c:pt idx="53">
                  <c:v>248.62585961829814</c:v>
                </c:pt>
                <c:pt idx="54">
                  <c:v>251.09107390146153</c:v>
                </c:pt>
                <c:pt idx="55">
                  <c:v>254.82733537033678</c:v>
                </c:pt>
                <c:pt idx="56">
                  <c:v>254.74988067532021</c:v>
                </c:pt>
                <c:pt idx="57">
                  <c:v>258.17213814718883</c:v>
                </c:pt>
                <c:pt idx="58">
                  <c:v>263.27681401530435</c:v>
                </c:pt>
                <c:pt idx="59">
                  <c:v>272.27712069563415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20-4237-B90C-91FD89A2A431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accounting'!$K$3:$K$62</c:f>
              <c:numCache>
                <c:formatCode>General</c:formatCode>
                <c:ptCount val="60"/>
                <c:pt idx="0">
                  <c:v>100</c:v>
                </c:pt>
                <c:pt idx="1">
                  <c:v>100.56292710674724</c:v>
                </c:pt>
                <c:pt idx="2">
                  <c:v>99.104682004268724</c:v>
                </c:pt>
                <c:pt idx="3">
                  <c:v>98.877244423931614</c:v>
                </c:pt>
                <c:pt idx="4">
                  <c:v>97.932218855972977</c:v>
                </c:pt>
                <c:pt idx="5">
                  <c:v>96.695390144401543</c:v>
                </c:pt>
                <c:pt idx="6">
                  <c:v>95.706420764562012</c:v>
                </c:pt>
                <c:pt idx="7">
                  <c:v>96.93416021866102</c:v>
                </c:pt>
                <c:pt idx="8">
                  <c:v>96.656941490939957</c:v>
                </c:pt>
                <c:pt idx="9">
                  <c:v>97.288130373894134</c:v>
                </c:pt>
                <c:pt idx="10">
                  <c:v>99.478710569995712</c:v>
                </c:pt>
                <c:pt idx="11">
                  <c:v>99.417681540714653</c:v>
                </c:pt>
                <c:pt idx="12">
                  <c:v>98.408385497217935</c:v>
                </c:pt>
                <c:pt idx="13">
                  <c:v>97.439246773361589</c:v>
                </c:pt>
                <c:pt idx="14">
                  <c:v>100.13317556119348</c:v>
                </c:pt>
                <c:pt idx="15">
                  <c:v>102.29982684609161</c:v>
                </c:pt>
                <c:pt idx="16">
                  <c:v>100.58757898361574</c:v>
                </c:pt>
                <c:pt idx="17">
                  <c:v>99.837613014258281</c:v>
                </c:pt>
                <c:pt idx="18">
                  <c:v>98.99510995374564</c:v>
                </c:pt>
                <c:pt idx="19">
                  <c:v>99.814255557106065</c:v>
                </c:pt>
                <c:pt idx="20">
                  <c:v>102.58342755307639</c:v>
                </c:pt>
                <c:pt idx="21">
                  <c:v>103.10944780334937</c:v>
                </c:pt>
                <c:pt idx="22">
                  <c:v>106.405147739729</c:v>
                </c:pt>
                <c:pt idx="23">
                  <c:v>105.15804586563304</c:v>
                </c:pt>
                <c:pt idx="24">
                  <c:v>102.58085983681404</c:v>
                </c:pt>
                <c:pt idx="25">
                  <c:v>102.56924691206066</c:v>
                </c:pt>
                <c:pt idx="26">
                  <c:v>102.76052581788142</c:v>
                </c:pt>
                <c:pt idx="27">
                  <c:v>102.83871327927471</c:v>
                </c:pt>
                <c:pt idx="28">
                  <c:v>102.47773019464042</c:v>
                </c:pt>
                <c:pt idx="29">
                  <c:v>102.25998300748213</c:v>
                </c:pt>
                <c:pt idx="30">
                  <c:v>103.01178569739345</c:v>
                </c:pt>
                <c:pt idx="31">
                  <c:v>104.66446101040015</c:v>
                </c:pt>
                <c:pt idx="32">
                  <c:v>103.75407137349522</c:v>
                </c:pt>
                <c:pt idx="33">
                  <c:v>103.35129118711738</c:v>
                </c:pt>
                <c:pt idx="34">
                  <c:v>102.32451625981884</c:v>
                </c:pt>
                <c:pt idx="35">
                  <c:v>102.33908073893838</c:v>
                </c:pt>
                <c:pt idx="36">
                  <c:v>101.73560221794364</c:v>
                </c:pt>
                <c:pt idx="37">
                  <c:v>100.90392946541853</c:v>
                </c:pt>
                <c:pt idx="38">
                  <c:v>100.28509172527301</c:v>
                </c:pt>
                <c:pt idx="39">
                  <c:v>99.696496958225595</c:v>
                </c:pt>
                <c:pt idx="40">
                  <c:v>99.607001651337328</c:v>
                </c:pt>
                <c:pt idx="41">
                  <c:v>101.33615610754174</c:v>
                </c:pt>
                <c:pt idx="42">
                  <c:v>102.16785689234058</c:v>
                </c:pt>
                <c:pt idx="43">
                  <c:v>102.18932820395921</c:v>
                </c:pt>
                <c:pt idx="44">
                  <c:v>101.68726219620505</c:v>
                </c:pt>
                <c:pt idx="45">
                  <c:v>101.59097486726634</c:v>
                </c:pt>
                <c:pt idx="46">
                  <c:v>102.03410600450009</c:v>
                </c:pt>
                <c:pt idx="47">
                  <c:v>103.03696063529991</c:v>
                </c:pt>
                <c:pt idx="48">
                  <c:v>104.94262210110401</c:v>
                </c:pt>
                <c:pt idx="49">
                  <c:v>107.88736685011402</c:v>
                </c:pt>
                <c:pt idx="50">
                  <c:v>106.79169680411651</c:v>
                </c:pt>
                <c:pt idx="51">
                  <c:v>106.58145401947978</c:v>
                </c:pt>
                <c:pt idx="52">
                  <c:v>106.04712854858374</c:v>
                </c:pt>
                <c:pt idx="53">
                  <c:v>105.99271436604043</c:v>
                </c:pt>
                <c:pt idx="54">
                  <c:v>105.62241282543314</c:v>
                </c:pt>
                <c:pt idx="55">
                  <c:v>105.14157486018156</c:v>
                </c:pt>
                <c:pt idx="56">
                  <c:v>105.50804364047239</c:v>
                </c:pt>
                <c:pt idx="57">
                  <c:v>105.25903062480909</c:v>
                </c:pt>
                <c:pt idx="58">
                  <c:v>104.59674177040283</c:v>
                </c:pt>
                <c:pt idx="59">
                  <c:v>103.32502178953993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20-4237-B90C-91FD89A2A431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accounting'!$L$3:$L$62</c:f>
              <c:numCache>
                <c:formatCode>General</c:formatCode>
                <c:ptCount val="60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103.5044336308206</c:v>
                </c:pt>
                <c:pt idx="9">
                  <c:v>104.69595850766498</c:v>
                </c:pt>
                <c:pt idx="10">
                  <c:v>101.2877563508122</c:v>
                </c:pt>
                <c:pt idx="11">
                  <c:v>98.734100009796222</c:v>
                </c:pt>
                <c:pt idx="12">
                  <c:v>99.629897575419918</c:v>
                </c:pt>
                <c:pt idx="13">
                  <c:v>101.84377315832431</c:v>
                </c:pt>
                <c:pt idx="14">
                  <c:v>100.53890850276024</c:v>
                </c:pt>
                <c:pt idx="15">
                  <c:v>96.064284063676254</c:v>
                </c:pt>
                <c:pt idx="16">
                  <c:v>97.220954719988612</c:v>
                </c:pt>
                <c:pt idx="17">
                  <c:v>99.045281184665512</c:v>
                </c:pt>
                <c:pt idx="18">
                  <c:v>102.02107983164524</c:v>
                </c:pt>
                <c:pt idx="19">
                  <c:v>103.35135230110328</c:v>
                </c:pt>
                <c:pt idx="20">
                  <c:v>101.64499168948824</c:v>
                </c:pt>
                <c:pt idx="21">
                  <c:v>101.04821933034876</c:v>
                </c:pt>
                <c:pt idx="22">
                  <c:v>97.726820009802722</c:v>
                </c:pt>
                <c:pt idx="23">
                  <c:v>98.251533095193139</c:v>
                </c:pt>
                <c:pt idx="24">
                  <c:v>101.97817124890524</c:v>
                </c:pt>
                <c:pt idx="25">
                  <c:v>102.60921211323151</c:v>
                </c:pt>
                <c:pt idx="26">
                  <c:v>102.83544380356136</c:v>
                </c:pt>
                <c:pt idx="27">
                  <c:v>105.23346456597491</c:v>
                </c:pt>
                <c:pt idx="28">
                  <c:v>107.21647186820469</c:v>
                </c:pt>
                <c:pt idx="29">
                  <c:v>109.21401767027091</c:v>
                </c:pt>
                <c:pt idx="30">
                  <c:v>108.93708855196034</c:v>
                </c:pt>
                <c:pt idx="31">
                  <c:v>105.84565348313883</c:v>
                </c:pt>
                <c:pt idx="32">
                  <c:v>104.79743298091111</c:v>
                </c:pt>
                <c:pt idx="33">
                  <c:v>105.66233542135429</c:v>
                </c:pt>
                <c:pt idx="34">
                  <c:v>107.06850007538495</c:v>
                </c:pt>
                <c:pt idx="35">
                  <c:v>108.38273291902108</c:v>
                </c:pt>
                <c:pt idx="36">
                  <c:v>108.37896555620357</c:v>
                </c:pt>
                <c:pt idx="37">
                  <c:v>109.85012175720759</c:v>
                </c:pt>
                <c:pt idx="38">
                  <c:v>110.9222779202893</c:v>
                </c:pt>
                <c:pt idx="39">
                  <c:v>111.2206367894173</c:v>
                </c:pt>
                <c:pt idx="40">
                  <c:v>111.37208998287814</c:v>
                </c:pt>
                <c:pt idx="41">
                  <c:v>108.51365182876431</c:v>
                </c:pt>
                <c:pt idx="42">
                  <c:v>106.29966975126462</c:v>
                </c:pt>
                <c:pt idx="43">
                  <c:v>104.77641745179535</c:v>
                </c:pt>
                <c:pt idx="44">
                  <c:v>104.91196748430825</c:v>
                </c:pt>
                <c:pt idx="45">
                  <c:v>105.04589722354251</c:v>
                </c:pt>
                <c:pt idx="46">
                  <c:v>105.9628573106486</c:v>
                </c:pt>
                <c:pt idx="47">
                  <c:v>105.44971098101325</c:v>
                </c:pt>
                <c:pt idx="48">
                  <c:v>103.13054235678867</c:v>
                </c:pt>
                <c:pt idx="49">
                  <c:v>96.913514012875908</c:v>
                </c:pt>
                <c:pt idx="50">
                  <c:v>96.260430761966049</c:v>
                </c:pt>
                <c:pt idx="51">
                  <c:v>97.169471315705479</c:v>
                </c:pt>
                <c:pt idx="52">
                  <c:v>98.363008095095196</c:v>
                </c:pt>
                <c:pt idx="53">
                  <c:v>99.285842110183069</c:v>
                </c:pt>
                <c:pt idx="54">
                  <c:v>100.54084564501447</c:v>
                </c:pt>
                <c:pt idx="55">
                  <c:v>102.05245604769011</c:v>
                </c:pt>
                <c:pt idx="56">
                  <c:v>102.93497789446387</c:v>
                </c:pt>
                <c:pt idx="57">
                  <c:v>103.83109012856522</c:v>
                </c:pt>
                <c:pt idx="58">
                  <c:v>105.65861610366944</c:v>
                </c:pt>
                <c:pt idx="59">
                  <c:v>105.65861610366944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20-4237-B90C-91FD89A2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62944"/>
        <c:axId val="143764480"/>
      </c:scatterChart>
      <c:valAx>
        <c:axId val="143762944"/>
        <c:scaling>
          <c:orientation val="minMax"/>
          <c:max val="2019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4480"/>
        <c:crosses val="autoZero"/>
        <c:crossBetween val="midCat"/>
        <c:majorUnit val="10"/>
      </c:valAx>
      <c:valAx>
        <c:axId val="143764480"/>
        <c:scaling>
          <c:logBase val="2"/>
          <c:orientation val="minMax"/>
          <c:max val="400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2944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interest rates</a:t>
            </a:r>
          </a:p>
        </c:rich>
      </c:tx>
      <c:layout>
        <c:manualLayout>
          <c:xMode val="edge"/>
          <c:yMode val="edge"/>
          <c:x val="0.36293007769145397"/>
          <c:y val="1.9575935361021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70462633451942E-2"/>
          <c:y val="0.11925670154587836"/>
          <c:w val="0.90747330960854078"/>
          <c:h val="0.79424256702341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'interest rates'!$A$3:$A$62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'interest rates'!$F$3:$F$62</c:f>
              <c:numCache>
                <c:formatCode>0.00</c:formatCode>
                <c:ptCount val="60"/>
                <c:pt idx="0">
                  <c:v>3.0040598389229789</c:v>
                </c:pt>
                <c:pt idx="1">
                  <c:v>3.2506326312118583</c:v>
                </c:pt>
                <c:pt idx="2">
                  <c:v>3.0702187033591288</c:v>
                </c:pt>
                <c:pt idx="3">
                  <c:v>3.0768281698722255</c:v>
                </c:pt>
                <c:pt idx="4">
                  <c:v>2.8371633168527088</c:v>
                </c:pt>
                <c:pt idx="5">
                  <c:v>2.6133946771584426</c:v>
                </c:pt>
                <c:pt idx="6">
                  <c:v>2.2654624587038485</c:v>
                </c:pt>
                <c:pt idx="7">
                  <c:v>2.5331923216935337</c:v>
                </c:pt>
                <c:pt idx="8">
                  <c:v>1.8382838329683571</c:v>
                </c:pt>
                <c:pt idx="9">
                  <c:v>2.0259007757174041</c:v>
                </c:pt>
                <c:pt idx="10">
                  <c:v>2.6249624840329222</c:v>
                </c:pt>
                <c:pt idx="11">
                  <c:v>2.2056997166213455</c:v>
                </c:pt>
                <c:pt idx="12">
                  <c:v>2.7707950948598459</c:v>
                </c:pt>
                <c:pt idx="13">
                  <c:v>1.8590744161814055</c:v>
                </c:pt>
                <c:pt idx="14">
                  <c:v>-0.39712006669977429</c:v>
                </c:pt>
                <c:pt idx="15">
                  <c:v>-0.39975924469255464</c:v>
                </c:pt>
                <c:pt idx="16">
                  <c:v>2.7779015433272658</c:v>
                </c:pt>
                <c:pt idx="17">
                  <c:v>1.7048761262873136</c:v>
                </c:pt>
                <c:pt idx="18">
                  <c:v>1.5800302364477492</c:v>
                </c:pt>
                <c:pt idx="19">
                  <c:v>1.2304852151361789</c:v>
                </c:pt>
                <c:pt idx="20">
                  <c:v>2.6646010420838806</c:v>
                </c:pt>
                <c:pt idx="21">
                  <c:v>4.3016261300536263</c:v>
                </c:pt>
                <c:pt idx="22">
                  <c:v>7.1665164386019997</c:v>
                </c:pt>
                <c:pt idx="23">
                  <c:v>7.8186543730409452</c:v>
                </c:pt>
                <c:pt idx="24">
                  <c:v>8.7845275520173303</c:v>
                </c:pt>
                <c:pt idx="25">
                  <c:v>7.9591830836216682</c:v>
                </c:pt>
                <c:pt idx="26">
                  <c:v>6.8686108363024356</c:v>
                </c:pt>
                <c:pt idx="27">
                  <c:v>6.7367745868906814</c:v>
                </c:pt>
                <c:pt idx="28">
                  <c:v>5.9719084621868035</c:v>
                </c:pt>
                <c:pt idx="29">
                  <c:v>5.1358184693173214</c:v>
                </c:pt>
                <c:pt idx="30">
                  <c:v>5.3770511978193936</c:v>
                </c:pt>
                <c:pt idx="31">
                  <c:v>5.2111815652428284</c:v>
                </c:pt>
                <c:pt idx="32">
                  <c:v>5.7304988037358173</c:v>
                </c:pt>
                <c:pt idx="33">
                  <c:v>4.7376384588370124</c:v>
                </c:pt>
                <c:pt idx="34">
                  <c:v>5.7052916743068449</c:v>
                </c:pt>
                <c:pt idx="35">
                  <c:v>5.3803518319631927</c:v>
                </c:pt>
                <c:pt idx="36">
                  <c:v>5.4393725624805045</c:v>
                </c:pt>
                <c:pt idx="37">
                  <c:v>5.4434402027104589</c:v>
                </c:pt>
                <c:pt idx="38">
                  <c:v>5.3459600074960312</c:v>
                </c:pt>
                <c:pt idx="39">
                  <c:v>5.5181904817785732</c:v>
                </c:pt>
                <c:pt idx="40">
                  <c:v>5.2692043200019523</c:v>
                </c:pt>
                <c:pt idx="41">
                  <c:v>4.7841479068283288</c:v>
                </c:pt>
                <c:pt idx="42">
                  <c:v>4.8334659938505498</c:v>
                </c:pt>
                <c:pt idx="43">
                  <c:v>3.7400847764862633</c:v>
                </c:pt>
                <c:pt idx="44">
                  <c:v>2.8591587741972235</c:v>
                </c:pt>
                <c:pt idx="45">
                  <c:v>2.0560464117366672</c:v>
                </c:pt>
                <c:pt idx="46">
                  <c:v>2.4860545488265995</c:v>
                </c:pt>
                <c:pt idx="47">
                  <c:v>2.7944591986717171</c:v>
                </c:pt>
                <c:pt idx="48">
                  <c:v>3.6161983868725711</c:v>
                </c:pt>
                <c:pt idx="49">
                  <c:v>4.5165653390232263</c:v>
                </c:pt>
                <c:pt idx="50">
                  <c:v>3.7345634114090531</c:v>
                </c:pt>
                <c:pt idx="51">
                  <c:v>2.498069515294743</c:v>
                </c:pt>
                <c:pt idx="52">
                  <c:v>1.7224583860036891</c:v>
                </c:pt>
                <c:pt idx="53">
                  <c:v>2.4372982348785932</c:v>
                </c:pt>
                <c:pt idx="54">
                  <c:v>2.2701319678372078</c:v>
                </c:pt>
                <c:pt idx="55">
                  <c:v>2.8160009156579235</c:v>
                </c:pt>
                <c:pt idx="56">
                  <c:v>2.6036008056925741</c:v>
                </c:pt>
                <c:pt idx="57">
                  <c:v>1.8253311220464363</c:v>
                </c:pt>
                <c:pt idx="58">
                  <c:v>1.572494857571205</c:v>
                </c:pt>
                <c:pt idx="59">
                  <c:v>-0.69862262289750454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9-4514-A882-F388E98B3E6B}"/>
            </c:ext>
          </c:extLst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'interest rates'!$A$3:$A$62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'interest rates'!$K$3:$K$62</c:f>
              <c:numCache>
                <c:formatCode>0.00</c:formatCode>
                <c:ptCount val="60"/>
                <c:pt idx="0">
                  <c:v>9.1558206362939423</c:v>
                </c:pt>
                <c:pt idx="1">
                  <c:v>9.0122260359037565</c:v>
                </c:pt>
                <c:pt idx="2">
                  <c:v>9.3888340980414782</c:v>
                </c:pt>
                <c:pt idx="3">
                  <c:v>9.4489515315044077</c:v>
                </c:pt>
                <c:pt idx="4">
                  <c:v>9.7028653386822885</c:v>
                </c:pt>
                <c:pt idx="5">
                  <c:v>10.045529894416326</c:v>
                </c:pt>
                <c:pt idx="6">
                  <c:v>10.328316303815468</c:v>
                </c:pt>
                <c:pt idx="7">
                  <c:v>9.978441708567086</c:v>
                </c:pt>
                <c:pt idx="8">
                  <c:v>10.056375554286303</c:v>
                </c:pt>
                <c:pt idx="9">
                  <c:v>9.8798168238016331</c:v>
                </c:pt>
                <c:pt idx="10">
                  <c:v>9.2907892826606062</c:v>
                </c:pt>
                <c:pt idx="11">
                  <c:v>9.3067177597255988</c:v>
                </c:pt>
                <c:pt idx="12">
                  <c:v>9.5740892218173883</c:v>
                </c:pt>
                <c:pt idx="13">
                  <c:v>9.8380116550946202</c:v>
                </c:pt>
                <c:pt idx="14">
                  <c:v>9.1216490773289021</c:v>
                </c:pt>
                <c:pt idx="15">
                  <c:v>8.5827856303114274</c:v>
                </c:pt>
                <c:pt idx="16">
                  <c:v>9.0059881277770995</c:v>
                </c:pt>
                <c:pt idx="17">
                  <c:v>9.1976571392432032</c:v>
                </c:pt>
                <c:pt idx="18">
                  <c:v>9.4177493501574805</c:v>
                </c:pt>
                <c:pt idx="19">
                  <c:v>9.2036902177655318</c:v>
                </c:pt>
                <c:pt idx="20">
                  <c:v>8.5145588374594006</c:v>
                </c:pt>
                <c:pt idx="21">
                  <c:v>8.3893753556010129</c:v>
                </c:pt>
                <c:pt idx="22">
                  <c:v>7.6434378900246971</c:v>
                </c:pt>
                <c:pt idx="23">
                  <c:v>7.9181552044086629</c:v>
                </c:pt>
                <c:pt idx="24">
                  <c:v>8.5151742373733867</c:v>
                </c:pt>
                <c:pt idx="25">
                  <c:v>8.5179580147557541</c:v>
                </c:pt>
                <c:pt idx="26">
                  <c:v>8.4722159329846853</c:v>
                </c:pt>
                <c:pt idx="27">
                  <c:v>8.4535856139709171</c:v>
                </c:pt>
                <c:pt idx="28">
                  <c:v>8.5399261676303091</c:v>
                </c:pt>
                <c:pt idx="29">
                  <c:v>8.5924126727441887</c:v>
                </c:pt>
                <c:pt idx="30">
                  <c:v>8.412484468514366</c:v>
                </c:pt>
                <c:pt idx="31">
                  <c:v>8.0293754026735975</c:v>
                </c:pt>
                <c:pt idx="32">
                  <c:v>8.2383393416566708</c:v>
                </c:pt>
                <c:pt idx="33">
                  <c:v>8.3324077164527353</c:v>
                </c:pt>
                <c:pt idx="34">
                  <c:v>8.5768253587174392</c:v>
                </c:pt>
                <c:pt idx="35">
                  <c:v>8.573311200490334</c:v>
                </c:pt>
                <c:pt idx="36">
                  <c:v>8.7200799467832955</c:v>
                </c:pt>
                <c:pt idx="37">
                  <c:v>8.9263102206746421</c:v>
                </c:pt>
                <c:pt idx="38">
                  <c:v>9.0828210295974614</c:v>
                </c:pt>
                <c:pt idx="39">
                  <c:v>9.2341656655109308</c:v>
                </c:pt>
                <c:pt idx="40">
                  <c:v>9.2573929247990758</c:v>
                </c:pt>
                <c:pt idx="41">
                  <c:v>8.818550346366214</c:v>
                </c:pt>
                <c:pt idx="42">
                  <c:v>8.6147116399103645</c:v>
                </c:pt>
                <c:pt idx="43">
                  <c:v>8.6095096086768983</c:v>
                </c:pt>
                <c:pt idx="44">
                  <c:v>8.7319400902574902</c:v>
                </c:pt>
                <c:pt idx="45">
                  <c:v>8.7556102468375148</c:v>
                </c:pt>
                <c:pt idx="46">
                  <c:v>8.6471843223150362</c:v>
                </c:pt>
                <c:pt idx="47">
                  <c:v>8.4065217377841961</c:v>
                </c:pt>
                <c:pt idx="48">
                  <c:v>7.9665201922604112</c:v>
                </c:pt>
                <c:pt idx="49">
                  <c:v>7.3282212581444002</c:v>
                </c:pt>
                <c:pt idx="50">
                  <c:v>7.5600725471679109</c:v>
                </c:pt>
                <c:pt idx="51">
                  <c:v>7.6053116312922286</c:v>
                </c:pt>
                <c:pt idx="52">
                  <c:v>7.721396120865327</c:v>
                </c:pt>
                <c:pt idx="53">
                  <c:v>7.7333081209320573</c:v>
                </c:pt>
                <c:pt idx="54">
                  <c:v>7.8148204095400393</c:v>
                </c:pt>
                <c:pt idx="55">
                  <c:v>7.9218435131669915</c:v>
                </c:pt>
                <c:pt idx="56">
                  <c:v>7.8401548276903945</c:v>
                </c:pt>
                <c:pt idx="57">
                  <c:v>7.8955766143456856</c:v>
                </c:pt>
                <c:pt idx="58">
                  <c:v>8.0447472700038691</c:v>
                </c:pt>
                <c:pt idx="59">
                  <c:v>8.3385778945160798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9-4514-A882-F388E98B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69696"/>
        <c:axId val="144271232"/>
      </c:scatterChart>
      <c:valAx>
        <c:axId val="144269696"/>
        <c:scaling>
          <c:orientation val="minMax"/>
          <c:max val="2019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71232"/>
        <c:crossesAt val="-2"/>
        <c:crossBetween val="midCat"/>
        <c:majorUnit val="10"/>
      </c:valAx>
      <c:valAx>
        <c:axId val="144271232"/>
        <c:scaling>
          <c:orientation val="minMax"/>
          <c:max val="12"/>
          <c:min val="-2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6969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71" workbookViewId="0" zoomToFit="1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0.11093</cdr:x>
      <cdr:y>0.64511</cdr:y>
    </cdr:from>
    <cdr:to>
      <cdr:x>0.96217</cdr:x>
      <cdr:y>0.64957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50219" y="3757448"/>
          <a:ext cx="7291643" cy="259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0.73591</cdr:x>
      <cdr:y>0.52902</cdr:y>
    </cdr:from>
    <cdr:to>
      <cdr:x>0.76716</cdr:x>
      <cdr:y>0.62452</cdr:y>
    </cdr:to>
    <cdr:pic>
      <cdr:nvPicPr>
        <cdr:cNvPr id="14338" name="Picture 2">
          <a:extLst xmlns:a="http://schemas.openxmlformats.org/drawingml/2006/main">
            <a:ext uri="{FF2B5EF4-FFF2-40B4-BE49-F238E27FC236}">
              <a16:creationId xmlns:a16="http://schemas.microsoft.com/office/drawing/2014/main" id="{9E56BFAF-F639-4C77-8789-C0374B0932B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303753" y="3081262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0.70629</cdr:x>
      <cdr:y>0.6608</cdr:y>
    </cdr:from>
    <cdr:to>
      <cdr:x>0.78554</cdr:x>
      <cdr:y>0.78505</cdr:y>
    </cdr:to>
    <cdr:pic>
      <cdr:nvPicPr>
        <cdr:cNvPr id="14339" name="Picture 3">
          <a:extLst xmlns:a="http://schemas.openxmlformats.org/drawingml/2006/main">
            <a:ext uri="{FF2B5EF4-FFF2-40B4-BE49-F238E27FC236}">
              <a16:creationId xmlns:a16="http://schemas.microsoft.com/office/drawing/2014/main" id="{548C523D-16D9-490E-A143-DD2E824106C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050017" y="3848847"/>
          <a:ext cx="678850" cy="72369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0.78005</cdr:x>
      <cdr:y>0.34723</cdr:y>
    </cdr:from>
    <cdr:to>
      <cdr:x>0.8253</cdr:x>
      <cdr:y>0.42048</cdr:y>
    </cdr:to>
    <cdr:pic>
      <cdr:nvPicPr>
        <cdr:cNvPr id="14340" name="Picture 4">
          <a:extLst xmlns:a="http://schemas.openxmlformats.org/drawingml/2006/main">
            <a:ext uri="{FF2B5EF4-FFF2-40B4-BE49-F238E27FC236}">
              <a16:creationId xmlns:a16="http://schemas.microsoft.com/office/drawing/2014/main" id="{AC1171EE-E5E0-4E9C-8987-47B55780674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81855" y="2022413"/>
          <a:ext cx="387609" cy="42664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0.73344</cdr:x>
      <cdr:y>0.2235</cdr:y>
    </cdr:from>
    <cdr:to>
      <cdr:x>0.76469</cdr:x>
      <cdr:y>0.319</cdr:y>
    </cdr:to>
    <cdr:pic>
      <cdr:nvPicPr>
        <cdr:cNvPr id="14341" name="Picture 5">
          <a:extLst xmlns:a="http://schemas.openxmlformats.org/drawingml/2006/main">
            <a:ext uri="{FF2B5EF4-FFF2-40B4-BE49-F238E27FC236}">
              <a16:creationId xmlns:a16="http://schemas.microsoft.com/office/drawing/2014/main" id="{287A0F13-04BB-48DE-9FF7-7B643A5419B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282575" y="1301773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0.57433</cdr:x>
      <cdr:y>0.23049</cdr:y>
    </cdr:from>
    <cdr:to>
      <cdr:x>0.85579</cdr:x>
      <cdr:y>0.27663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3622" y="1448462"/>
          <a:ext cx="2437417" cy="2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0.37009</cdr:x>
      <cdr:y>0.61301</cdr:y>
    </cdr:from>
    <cdr:to>
      <cdr:x>0.72344</cdr:x>
      <cdr:y>0.65915</cdr:y>
    </cdr:to>
    <cdr:sp macro="" textlink="">
      <cdr:nvSpPr>
        <cdr:cNvPr id="225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4386" y="3851378"/>
          <a:ext cx="3059450" cy="289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return on corporate bonds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0.6748</cdr:x>
      <cdr:y>0.23713</cdr:y>
    </cdr:from>
    <cdr:to>
      <cdr:x>0.85666</cdr:x>
      <cdr:y>0.28333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8262" y="1380038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0.61774</cdr:x>
      <cdr:y>0.6138</cdr:y>
    </cdr:from>
    <cdr:to>
      <cdr:x>0.7996</cdr:x>
      <cdr:y>0.66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718" y="3572179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0.57379</cdr:x>
      <cdr:y>0.52504</cdr:y>
    </cdr:from>
    <cdr:to>
      <cdr:x>0.67952</cdr:x>
      <cdr:y>0.67071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62525" y="3295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0.62004</cdr:x>
      <cdr:y>0.18058</cdr:y>
    </cdr:from>
    <cdr:to>
      <cdr:x>0.69383</cdr:x>
      <cdr:y>0.2352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62575" y="1133475"/>
          <a:ext cx="6381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  <cdr:relSizeAnchor xmlns:cdr="http://schemas.openxmlformats.org/drawingml/2006/chartDrawing">
    <cdr:from>
      <cdr:x>0.59508</cdr:x>
      <cdr:y>0.46333</cdr:y>
    </cdr:from>
    <cdr:to>
      <cdr:x>0.70044</cdr:x>
      <cdr:y>0.51796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146675" y="2908300"/>
          <a:ext cx="9112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1-alpha</a:t>
          </a:r>
        </a:p>
      </cdr:txBody>
    </cdr:sp>
  </cdr:relSizeAnchor>
  <cdr:relSizeAnchor xmlns:cdr="http://schemas.openxmlformats.org/drawingml/2006/chartDrawing">
    <cdr:from>
      <cdr:x>0.55984</cdr:x>
      <cdr:y>0.7653</cdr:y>
    </cdr:from>
    <cdr:to>
      <cdr:x>0.6674</cdr:x>
      <cdr:y>0.81993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41875" y="4803775"/>
          <a:ext cx="9302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gamma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0.5581</cdr:x>
      <cdr:y>0.6068</cdr:y>
    </cdr:from>
    <cdr:to>
      <cdr:x>0.66373</cdr:x>
      <cdr:y>0.75243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31080" y="3810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alpha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8028" cy="58223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0.11502</cdr:x>
      <cdr:y>0.80451</cdr:y>
    </cdr:from>
    <cdr:to>
      <cdr:x>0.95501</cdr:x>
      <cdr:y>0.81198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85253" y="4685862"/>
          <a:ext cx="7195299" cy="43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0.6807</cdr:x>
      <cdr:y>0.68089</cdr:y>
    </cdr:from>
    <cdr:to>
      <cdr:x>0.71195</cdr:x>
      <cdr:y>0.77639</cdr:y>
    </cdr:to>
    <cdr:pic>
      <cdr:nvPicPr>
        <cdr:cNvPr id="14338" name="Picture 2">
          <a:extLst xmlns:a="http://schemas.openxmlformats.org/drawingml/2006/main">
            <a:ext uri="{FF2B5EF4-FFF2-40B4-BE49-F238E27FC236}">
              <a16:creationId xmlns:a16="http://schemas.microsoft.com/office/drawing/2014/main" id="{9F2BF909-30AD-4D1A-85DF-DB9479C7CBC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830787" y="3965840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0.84944</cdr:x>
      <cdr:y>0.66231</cdr:y>
    </cdr:from>
    <cdr:to>
      <cdr:x>0.92869</cdr:x>
      <cdr:y>0.78656</cdr:y>
    </cdr:to>
    <cdr:pic>
      <cdr:nvPicPr>
        <cdr:cNvPr id="14339" name="Picture 3">
          <a:extLst xmlns:a="http://schemas.openxmlformats.org/drawingml/2006/main">
            <a:ext uri="{FF2B5EF4-FFF2-40B4-BE49-F238E27FC236}">
              <a16:creationId xmlns:a16="http://schemas.microsoft.com/office/drawing/2014/main" id="{9C732782-22E3-48A9-9B94-0BDFC5CA04A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276223" y="3857620"/>
          <a:ext cx="678850" cy="72369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0.79232</cdr:x>
      <cdr:y>0.35625</cdr:y>
    </cdr:from>
    <cdr:to>
      <cdr:x>0.83757</cdr:x>
      <cdr:y>0.4295</cdr:y>
    </cdr:to>
    <cdr:pic>
      <cdr:nvPicPr>
        <cdr:cNvPr id="14340" name="Picture 4">
          <a:extLst xmlns:a="http://schemas.openxmlformats.org/drawingml/2006/main">
            <a:ext uri="{FF2B5EF4-FFF2-40B4-BE49-F238E27FC236}">
              <a16:creationId xmlns:a16="http://schemas.microsoft.com/office/drawing/2014/main" id="{45676771-C8DF-4AAC-9447-E81AB79D893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786937" y="2074960"/>
          <a:ext cx="387608" cy="42664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0.69766</cdr:x>
      <cdr:y>0.20244</cdr:y>
    </cdr:from>
    <cdr:to>
      <cdr:x>0.72891</cdr:x>
      <cdr:y>0.29794</cdr:y>
    </cdr:to>
    <cdr:pic>
      <cdr:nvPicPr>
        <cdr:cNvPr id="14341" name="Picture 5">
          <a:extLst xmlns:a="http://schemas.openxmlformats.org/drawingml/2006/main">
            <a:ext uri="{FF2B5EF4-FFF2-40B4-BE49-F238E27FC236}">
              <a16:creationId xmlns:a16="http://schemas.microsoft.com/office/drawing/2014/main" id="{1E3F8EF7-E9DA-455C-B093-8330A5455B2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976065" y="1179131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8851" cy="58317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5"/>
  <sheetViews>
    <sheetView topLeftCell="J1" zoomScaleNormal="100" workbookViewId="0">
      <selection activeCell="W3" sqref="W3"/>
    </sheetView>
  </sheetViews>
  <sheetFormatPr defaultRowHeight="12.5" x14ac:dyDescent="0.25"/>
  <cols>
    <col min="3" max="3" width="10.08984375" style="1" customWidth="1"/>
    <col min="4" max="4" width="9.08984375" style="1" customWidth="1"/>
    <col min="5" max="5" width="9.08984375" style="13" customWidth="1"/>
    <col min="7" max="7" width="10.08984375" style="15" customWidth="1"/>
    <col min="8" max="8" width="9.08984375" style="6" customWidth="1"/>
    <col min="9" max="9" width="12.6328125" style="6" customWidth="1"/>
    <col min="10" max="10" width="15" style="6" customWidth="1"/>
    <col min="11" max="11" width="15.54296875" style="6" customWidth="1"/>
    <col min="12" max="16" width="9.08984375" style="6" customWidth="1"/>
    <col min="18" max="18" width="9.08984375" style="6" customWidth="1"/>
    <col min="20" max="20" width="11.08984375" bestFit="1" customWidth="1"/>
    <col min="21" max="21" width="8.90625" style="1" customWidth="1"/>
  </cols>
  <sheetData>
    <row r="1" spans="1:23" ht="13" x14ac:dyDescent="0.3">
      <c r="A1" s="26" t="s">
        <v>42</v>
      </c>
      <c r="C1" s="3" t="s">
        <v>44</v>
      </c>
      <c r="E1" s="3" t="s">
        <v>44</v>
      </c>
      <c r="G1" s="3" t="s">
        <v>44</v>
      </c>
      <c r="H1" s="21"/>
      <c r="I1" s="21" t="s">
        <v>44</v>
      </c>
      <c r="J1" s="21" t="s">
        <v>44</v>
      </c>
      <c r="K1" s="25" t="s">
        <v>44</v>
      </c>
      <c r="L1" s="25" t="s">
        <v>44</v>
      </c>
      <c r="N1" s="21" t="s">
        <v>44</v>
      </c>
      <c r="P1" s="21" t="s">
        <v>44</v>
      </c>
      <c r="R1" s="21" t="s">
        <v>47</v>
      </c>
      <c r="T1" s="26" t="s">
        <v>67</v>
      </c>
      <c r="U1" s="3" t="s">
        <v>67</v>
      </c>
      <c r="V1" s="3" t="s">
        <v>44</v>
      </c>
      <c r="W1" s="26" t="s">
        <v>44</v>
      </c>
    </row>
    <row r="2" spans="1:23" ht="13" x14ac:dyDescent="0.3">
      <c r="A2" s="26" t="s">
        <v>43</v>
      </c>
      <c r="C2" s="3" t="s">
        <v>60</v>
      </c>
      <c r="E2" s="27" t="s">
        <v>51</v>
      </c>
      <c r="G2" s="3" t="s">
        <v>61</v>
      </c>
      <c r="I2" s="21" t="s">
        <v>45</v>
      </c>
      <c r="J2" s="21" t="s">
        <v>46</v>
      </c>
      <c r="K2" s="28">
        <v>3.5</v>
      </c>
      <c r="L2" s="29">
        <v>3.13</v>
      </c>
      <c r="N2" s="28">
        <v>5.0999999999999996</v>
      </c>
      <c r="P2" s="28">
        <v>5.0999999999999996</v>
      </c>
      <c r="R2" s="21" t="s">
        <v>49</v>
      </c>
      <c r="T2" s="26" t="s">
        <v>68</v>
      </c>
      <c r="U2" s="3" t="s">
        <v>68</v>
      </c>
      <c r="V2" s="26" t="s">
        <v>62</v>
      </c>
      <c r="W2" s="26" t="s">
        <v>65</v>
      </c>
    </row>
    <row r="3" spans="1:23" ht="13" x14ac:dyDescent="0.3">
      <c r="A3" s="26" t="s">
        <v>4</v>
      </c>
      <c r="C3" s="3" t="s">
        <v>84</v>
      </c>
      <c r="E3" s="27" t="s">
        <v>52</v>
      </c>
      <c r="G3" s="23" t="s">
        <v>40</v>
      </c>
      <c r="I3" s="21" t="s">
        <v>7</v>
      </c>
      <c r="J3" s="21" t="s">
        <v>8</v>
      </c>
      <c r="K3" s="21" t="s">
        <v>9</v>
      </c>
      <c r="L3" s="21" t="s">
        <v>10</v>
      </c>
      <c r="M3" s="11"/>
      <c r="N3" s="21" t="s">
        <v>54</v>
      </c>
      <c r="P3" s="21" t="s">
        <v>11</v>
      </c>
      <c r="R3" s="21" t="s">
        <v>48</v>
      </c>
      <c r="T3" s="26" t="s">
        <v>71</v>
      </c>
      <c r="U3" s="3" t="s">
        <v>69</v>
      </c>
      <c r="V3" s="26" t="s">
        <v>63</v>
      </c>
      <c r="W3" s="26" t="s">
        <v>66</v>
      </c>
    </row>
    <row r="4" spans="1:23" ht="13" x14ac:dyDescent="0.3">
      <c r="A4" s="26"/>
      <c r="C4" s="3" t="s">
        <v>50</v>
      </c>
      <c r="E4" s="27" t="s">
        <v>53</v>
      </c>
      <c r="G4" s="3" t="s">
        <v>50</v>
      </c>
      <c r="I4" s="21" t="s">
        <v>50</v>
      </c>
      <c r="J4" s="21" t="s">
        <v>50</v>
      </c>
      <c r="K4" s="3" t="s">
        <v>50</v>
      </c>
      <c r="L4" s="3" t="s">
        <v>50</v>
      </c>
      <c r="M4" s="11"/>
      <c r="N4" s="21" t="s">
        <v>50</v>
      </c>
      <c r="P4" s="21" t="s">
        <v>50</v>
      </c>
      <c r="R4" s="21" t="s">
        <v>64</v>
      </c>
      <c r="T4" s="26" t="s">
        <v>72</v>
      </c>
      <c r="U4" s="3" t="s">
        <v>70</v>
      </c>
      <c r="V4" s="26" t="s">
        <v>50</v>
      </c>
      <c r="W4" s="26"/>
    </row>
    <row r="5" spans="1:23" ht="13" x14ac:dyDescent="0.3">
      <c r="A5" s="26">
        <v>1929</v>
      </c>
      <c r="C5" s="17">
        <v>1109448</v>
      </c>
      <c r="D5"/>
      <c r="E5" s="17">
        <v>37699</v>
      </c>
      <c r="F5" s="17"/>
      <c r="G5" s="17">
        <v>104556</v>
      </c>
      <c r="H5"/>
      <c r="I5" s="17">
        <v>51444</v>
      </c>
      <c r="J5" s="13">
        <v>9009</v>
      </c>
      <c r="K5" s="17">
        <v>6824</v>
      </c>
      <c r="L5" s="21"/>
      <c r="M5"/>
      <c r="N5" s="17">
        <v>20073</v>
      </c>
      <c r="O5" s="16"/>
      <c r="P5" s="17">
        <v>10409</v>
      </c>
      <c r="R5" s="12">
        <v>4.7249999999999996</v>
      </c>
      <c r="S5" s="12"/>
      <c r="T5" s="22"/>
    </row>
    <row r="6" spans="1:23" ht="13" x14ac:dyDescent="0.3">
      <c r="A6" s="26">
        <v>1930</v>
      </c>
      <c r="C6" s="17">
        <v>1015058</v>
      </c>
      <c r="D6"/>
      <c r="E6" s="17">
        <v>35590</v>
      </c>
      <c r="F6" s="17"/>
      <c r="G6" s="17">
        <v>92160</v>
      </c>
      <c r="H6"/>
      <c r="I6" s="17">
        <v>47207</v>
      </c>
      <c r="J6" s="13">
        <v>7007</v>
      </c>
      <c r="K6" s="17">
        <v>6971</v>
      </c>
      <c r="L6" s="21"/>
      <c r="M6"/>
      <c r="N6" s="17">
        <v>14683</v>
      </c>
      <c r="O6" s="16"/>
      <c r="P6" s="17">
        <v>10217</v>
      </c>
      <c r="R6" s="12">
        <v>4.5466666666666669</v>
      </c>
      <c r="S6" s="12"/>
      <c r="T6" s="22"/>
    </row>
    <row r="7" spans="1:23" ht="13" x14ac:dyDescent="0.3">
      <c r="A7" s="26">
        <v>1931</v>
      </c>
      <c r="C7" s="17">
        <v>950037</v>
      </c>
      <c r="D7"/>
      <c r="E7" s="17">
        <v>32724</v>
      </c>
      <c r="F7" s="17"/>
      <c r="G7" s="17">
        <v>77391</v>
      </c>
      <c r="H7"/>
      <c r="I7" s="17">
        <v>40112</v>
      </c>
      <c r="J7" s="13">
        <v>5323</v>
      </c>
      <c r="K7" s="17">
        <v>6669</v>
      </c>
      <c r="L7" s="21"/>
      <c r="M7"/>
      <c r="N7" s="17">
        <v>9635</v>
      </c>
      <c r="O7" s="16"/>
      <c r="P7" s="17">
        <v>9514</v>
      </c>
      <c r="R7" s="12">
        <v>4.5774999999999997</v>
      </c>
      <c r="S7" s="12"/>
      <c r="T7" s="22"/>
    </row>
    <row r="8" spans="1:23" ht="13" x14ac:dyDescent="0.3">
      <c r="A8" s="26">
        <v>1932</v>
      </c>
      <c r="C8" s="17">
        <v>827495</v>
      </c>
      <c r="D8"/>
      <c r="E8" s="17">
        <v>29445</v>
      </c>
      <c r="F8" s="17"/>
      <c r="G8" s="17">
        <v>59522</v>
      </c>
      <c r="H8"/>
      <c r="I8" s="17">
        <v>31378</v>
      </c>
      <c r="J8" s="13">
        <v>3450</v>
      </c>
      <c r="K8" s="17">
        <v>6570</v>
      </c>
      <c r="L8" s="21"/>
      <c r="M8"/>
      <c r="N8" s="17">
        <v>4081</v>
      </c>
      <c r="O8" s="16"/>
      <c r="P8" s="17">
        <v>8338</v>
      </c>
      <c r="R8" s="12">
        <v>5.0066666666666668</v>
      </c>
      <c r="S8" s="12"/>
      <c r="T8" s="22"/>
    </row>
    <row r="9" spans="1:23" ht="13" x14ac:dyDescent="0.3">
      <c r="A9" s="26">
        <v>1933</v>
      </c>
      <c r="C9" s="17">
        <v>817265</v>
      </c>
      <c r="D9"/>
      <c r="E9" s="17">
        <v>30940</v>
      </c>
      <c r="F9" s="17"/>
      <c r="G9" s="17">
        <v>57154</v>
      </c>
      <c r="H9"/>
      <c r="I9" s="17">
        <v>29823</v>
      </c>
      <c r="J9" s="13">
        <v>4012</v>
      </c>
      <c r="K9" s="17">
        <v>6864</v>
      </c>
      <c r="L9" s="21"/>
      <c r="M9"/>
      <c r="N9" s="17">
        <v>4306</v>
      </c>
      <c r="O9" s="16"/>
      <c r="P9" s="17">
        <v>8012</v>
      </c>
      <c r="R9" s="12">
        <v>4.4891666666666667</v>
      </c>
      <c r="S9" s="12"/>
      <c r="T9" s="22"/>
    </row>
    <row r="10" spans="1:23" ht="13" x14ac:dyDescent="0.3">
      <c r="A10" s="26">
        <v>1934</v>
      </c>
      <c r="C10" s="17">
        <v>905594</v>
      </c>
      <c r="D10"/>
      <c r="E10" s="17">
        <v>34238</v>
      </c>
      <c r="F10" s="17"/>
      <c r="G10" s="17">
        <v>66800</v>
      </c>
      <c r="H10"/>
      <c r="I10" s="17">
        <v>34589</v>
      </c>
      <c r="J10" s="13">
        <v>4927</v>
      </c>
      <c r="K10" s="17">
        <v>7625</v>
      </c>
      <c r="L10" s="21"/>
      <c r="M10"/>
      <c r="N10" s="17">
        <v>6967</v>
      </c>
      <c r="O10" s="16"/>
      <c r="P10" s="17">
        <v>8430</v>
      </c>
      <c r="R10" s="12">
        <v>4.003333333333333</v>
      </c>
      <c r="S10" s="12"/>
      <c r="T10" s="22"/>
    </row>
    <row r="11" spans="1:23" ht="13" x14ac:dyDescent="0.3">
      <c r="A11" s="26">
        <v>1935</v>
      </c>
      <c r="C11" s="17">
        <v>986231</v>
      </c>
      <c r="D11"/>
      <c r="E11" s="17">
        <v>35577</v>
      </c>
      <c r="F11" s="17"/>
      <c r="G11" s="17">
        <v>74241</v>
      </c>
      <c r="H11"/>
      <c r="I11" s="17">
        <v>37708</v>
      </c>
      <c r="J11" s="13">
        <v>5679</v>
      </c>
      <c r="K11" s="17">
        <v>7990</v>
      </c>
      <c r="L11" s="21"/>
      <c r="M11"/>
      <c r="N11" s="17">
        <v>10222</v>
      </c>
      <c r="O11" s="16"/>
      <c r="P11" s="17">
        <v>8480</v>
      </c>
      <c r="R11" s="12">
        <v>3.6025</v>
      </c>
      <c r="S11" s="12"/>
      <c r="T11" s="22"/>
    </row>
    <row r="12" spans="1:23" ht="13" x14ac:dyDescent="0.3">
      <c r="A12" s="26">
        <v>1936</v>
      </c>
      <c r="C12" s="17">
        <v>1113291</v>
      </c>
      <c r="D12"/>
      <c r="E12" s="17">
        <v>38599</v>
      </c>
      <c r="F12" s="17"/>
      <c r="G12" s="17">
        <v>84830</v>
      </c>
      <c r="H12"/>
      <c r="I12" s="17">
        <v>43333</v>
      </c>
      <c r="J12" s="13">
        <v>6929</v>
      </c>
      <c r="K12" s="17">
        <v>8461</v>
      </c>
      <c r="L12" s="21"/>
      <c r="M12"/>
      <c r="N12" s="17">
        <v>13621</v>
      </c>
      <c r="O12" s="16"/>
      <c r="P12" s="17">
        <v>8801</v>
      </c>
      <c r="R12" s="12">
        <v>3.2358333333333333</v>
      </c>
      <c r="S12" s="12"/>
      <c r="T12" s="22"/>
    </row>
    <row r="13" spans="1:23" ht="13" x14ac:dyDescent="0.3">
      <c r="A13" s="26">
        <v>1937</v>
      </c>
      <c r="C13" s="17">
        <v>1170344</v>
      </c>
      <c r="D13"/>
      <c r="E13" s="17">
        <v>39701</v>
      </c>
      <c r="F13" s="17"/>
      <c r="G13" s="17">
        <v>93003</v>
      </c>
      <c r="H13"/>
      <c r="I13" s="17">
        <v>48359</v>
      </c>
      <c r="J13" s="13">
        <v>7362</v>
      </c>
      <c r="K13" s="17">
        <v>8941</v>
      </c>
      <c r="L13" s="21"/>
      <c r="M13"/>
      <c r="N13" s="17">
        <v>16866</v>
      </c>
      <c r="O13" s="16"/>
      <c r="P13" s="17">
        <v>9767</v>
      </c>
      <c r="R13" s="12">
        <v>3.2633333333333332</v>
      </c>
      <c r="S13" s="12"/>
      <c r="T13" s="22"/>
    </row>
    <row r="14" spans="1:23" ht="13" x14ac:dyDescent="0.3">
      <c r="A14" s="26">
        <v>1938</v>
      </c>
      <c r="C14" s="17">
        <v>1131564</v>
      </c>
      <c r="D14"/>
      <c r="E14" s="17">
        <v>38322</v>
      </c>
      <c r="F14" s="17"/>
      <c r="G14" s="17">
        <v>87352</v>
      </c>
      <c r="H14"/>
      <c r="I14" s="17">
        <v>45467</v>
      </c>
      <c r="J14" s="13">
        <v>6816</v>
      </c>
      <c r="K14" s="17">
        <v>8932</v>
      </c>
      <c r="L14" s="21"/>
      <c r="M14"/>
      <c r="N14" s="17">
        <v>12234</v>
      </c>
      <c r="O14" s="16"/>
      <c r="P14" s="17">
        <v>10042</v>
      </c>
      <c r="R14" s="12">
        <v>3.1924999999999999</v>
      </c>
      <c r="S14" s="12"/>
      <c r="T14" s="22"/>
    </row>
    <row r="15" spans="1:23" ht="13" x14ac:dyDescent="0.3">
      <c r="A15" s="26">
        <v>1939</v>
      </c>
      <c r="C15" s="17">
        <v>1222375</v>
      </c>
      <c r="D15"/>
      <c r="E15" s="17">
        <v>39633</v>
      </c>
      <c r="F15" s="17"/>
      <c r="G15" s="17">
        <v>93437</v>
      </c>
      <c r="H15"/>
      <c r="I15" s="17">
        <v>48609</v>
      </c>
      <c r="J15" s="13">
        <v>7700</v>
      </c>
      <c r="K15" s="17">
        <v>9146</v>
      </c>
      <c r="L15" s="21"/>
      <c r="M15"/>
      <c r="N15" s="17">
        <v>14819</v>
      </c>
      <c r="O15" s="16"/>
      <c r="P15" s="17">
        <v>10103</v>
      </c>
      <c r="R15" s="12">
        <v>3.0058333333333334</v>
      </c>
      <c r="S15" s="12"/>
      <c r="T15" s="22"/>
    </row>
    <row r="16" spans="1:23" ht="13" x14ac:dyDescent="0.3">
      <c r="A16" s="26">
        <v>1940</v>
      </c>
      <c r="C16" s="17">
        <v>1330151</v>
      </c>
      <c r="D16"/>
      <c r="E16" s="17">
        <v>41437</v>
      </c>
      <c r="F16" s="17"/>
      <c r="G16" s="17">
        <v>102899</v>
      </c>
      <c r="H16"/>
      <c r="I16" s="17">
        <v>52808</v>
      </c>
      <c r="J16" s="13">
        <v>8650</v>
      </c>
      <c r="K16" s="17">
        <v>9795</v>
      </c>
      <c r="L16" s="21"/>
      <c r="M16"/>
      <c r="N16" s="17">
        <v>19013</v>
      </c>
      <c r="O16" s="16"/>
      <c r="P16" s="17">
        <v>10577</v>
      </c>
      <c r="R16" s="12">
        <v>2.8408333333333333</v>
      </c>
      <c r="S16" s="12"/>
      <c r="T16" s="22"/>
    </row>
    <row r="17" spans="1:23" ht="13" x14ac:dyDescent="0.3">
      <c r="A17" s="26">
        <v>1941</v>
      </c>
      <c r="C17" s="17">
        <v>1565778</v>
      </c>
      <c r="D17"/>
      <c r="E17" s="17">
        <v>45785</v>
      </c>
      <c r="F17" s="17"/>
      <c r="G17" s="17">
        <v>129309</v>
      </c>
      <c r="H17"/>
      <c r="I17" s="17">
        <v>66249</v>
      </c>
      <c r="J17" s="13">
        <v>11701</v>
      </c>
      <c r="K17" s="17">
        <v>11054</v>
      </c>
      <c r="L17" s="21"/>
      <c r="M17"/>
      <c r="N17" s="17">
        <v>30164</v>
      </c>
      <c r="O17" s="16"/>
      <c r="P17" s="17">
        <v>12062</v>
      </c>
      <c r="R17" s="12">
        <v>2.7675000000000001</v>
      </c>
      <c r="S17" s="12"/>
      <c r="T17" s="22"/>
    </row>
    <row r="18" spans="1:23" ht="13" x14ac:dyDescent="0.3">
      <c r="A18" s="26">
        <v>1942</v>
      </c>
      <c r="C18" s="17">
        <v>1861500</v>
      </c>
      <c r="D18"/>
      <c r="E18" s="17">
        <v>50219</v>
      </c>
      <c r="F18" s="17"/>
      <c r="G18" s="17">
        <v>165952</v>
      </c>
      <c r="H18"/>
      <c r="I18" s="17">
        <v>88103</v>
      </c>
      <c r="J18" s="13">
        <v>14507</v>
      </c>
      <c r="K18" s="17">
        <v>11512</v>
      </c>
      <c r="L18" s="21"/>
      <c r="M18"/>
      <c r="N18" s="17">
        <v>40747</v>
      </c>
      <c r="O18" s="16"/>
      <c r="P18" s="17">
        <v>14911</v>
      </c>
      <c r="R18" s="12">
        <v>2.8258333333333332</v>
      </c>
      <c r="S18" s="12"/>
      <c r="T18" s="22"/>
    </row>
    <row r="19" spans="1:23" ht="13" x14ac:dyDescent="0.3">
      <c r="A19" s="26">
        <v>1943</v>
      </c>
      <c r="C19" s="17">
        <v>2178390</v>
      </c>
      <c r="D19"/>
      <c r="E19" s="17">
        <v>55995</v>
      </c>
      <c r="F19" s="17"/>
      <c r="G19" s="17">
        <v>203084</v>
      </c>
      <c r="H19"/>
      <c r="I19" s="17">
        <v>112770</v>
      </c>
      <c r="J19" s="13">
        <v>17191</v>
      </c>
      <c r="K19" s="17">
        <v>12431</v>
      </c>
      <c r="L19" s="21"/>
      <c r="M19"/>
      <c r="N19" s="17">
        <v>47296</v>
      </c>
      <c r="O19" s="16"/>
      <c r="P19" s="17">
        <v>18031</v>
      </c>
      <c r="R19" s="12">
        <v>2.73</v>
      </c>
      <c r="S19" s="12"/>
      <c r="T19" s="22"/>
    </row>
    <row r="20" spans="1:23" ht="13" x14ac:dyDescent="0.3">
      <c r="A20" s="26">
        <v>1944</v>
      </c>
      <c r="C20" s="17">
        <v>2351627</v>
      </c>
      <c r="D20"/>
      <c r="E20" s="17">
        <v>57221</v>
      </c>
      <c r="F20" s="17"/>
      <c r="G20" s="17">
        <v>224447</v>
      </c>
      <c r="H20"/>
      <c r="I20" s="17">
        <v>124400</v>
      </c>
      <c r="J20" s="13">
        <v>18332</v>
      </c>
      <c r="K20" s="17">
        <v>13711</v>
      </c>
      <c r="L20" s="21"/>
      <c r="M20"/>
      <c r="N20" s="17">
        <v>47331</v>
      </c>
      <c r="O20" s="16"/>
      <c r="P20" s="17">
        <v>21341</v>
      </c>
      <c r="R20" s="12">
        <v>2.7241666666666666</v>
      </c>
      <c r="S20" s="12"/>
      <c r="T20" s="22"/>
    </row>
    <row r="21" spans="1:23" ht="13" x14ac:dyDescent="0.3">
      <c r="A21" s="26">
        <v>1945</v>
      </c>
      <c r="C21" s="17">
        <v>2328626</v>
      </c>
      <c r="D21"/>
      <c r="E21" s="17">
        <v>55548</v>
      </c>
      <c r="F21" s="17"/>
      <c r="G21" s="17">
        <v>228007</v>
      </c>
      <c r="H21"/>
      <c r="I21" s="17">
        <v>126393</v>
      </c>
      <c r="J21" s="13">
        <v>19430</v>
      </c>
      <c r="K21" s="17">
        <v>15095</v>
      </c>
      <c r="L21" s="21"/>
      <c r="M21"/>
      <c r="N21" s="17">
        <v>37708</v>
      </c>
      <c r="O21" s="16"/>
      <c r="P21" s="17">
        <v>23107</v>
      </c>
      <c r="R21" s="12">
        <v>2.6233333333333335</v>
      </c>
      <c r="S21" s="12"/>
      <c r="T21" s="22"/>
    </row>
    <row r="22" spans="1:23" ht="13" x14ac:dyDescent="0.3">
      <c r="A22" s="26">
        <v>1946</v>
      </c>
      <c r="C22" s="17">
        <v>2058375</v>
      </c>
      <c r="D22"/>
      <c r="E22" s="17">
        <v>49643</v>
      </c>
      <c r="F22" s="17"/>
      <c r="G22" s="17">
        <v>227535</v>
      </c>
      <c r="H22"/>
      <c r="I22" s="17">
        <v>122590</v>
      </c>
      <c r="J22" s="13">
        <v>23495</v>
      </c>
      <c r="K22" s="17">
        <v>16832</v>
      </c>
      <c r="L22" s="21"/>
      <c r="M22"/>
      <c r="N22" s="17">
        <v>37836</v>
      </c>
      <c r="O22" s="16"/>
      <c r="P22" s="17">
        <v>25690</v>
      </c>
      <c r="R22" s="12">
        <v>2.5266666666666668</v>
      </c>
      <c r="S22" s="12"/>
      <c r="T22" s="22"/>
    </row>
    <row r="23" spans="1:23" ht="13" x14ac:dyDescent="0.3">
      <c r="A23" s="26">
        <v>1947</v>
      </c>
      <c r="C23" s="17">
        <v>2034814</v>
      </c>
      <c r="D23"/>
      <c r="E23" s="17">
        <v>49936</v>
      </c>
      <c r="F23" s="17"/>
      <c r="G23" s="17">
        <v>249616</v>
      </c>
      <c r="H23"/>
      <c r="I23" s="17">
        <v>132491</v>
      </c>
      <c r="J23" s="13">
        <v>21992</v>
      </c>
      <c r="K23" s="17">
        <v>18106</v>
      </c>
      <c r="L23" s="21"/>
      <c r="M23"/>
      <c r="N23" s="17">
        <v>42816</v>
      </c>
      <c r="O23" s="16"/>
      <c r="P23" s="17">
        <v>29121</v>
      </c>
      <c r="R23" s="12">
        <v>2.6108333333333333</v>
      </c>
      <c r="S23" s="12"/>
      <c r="T23" s="22"/>
    </row>
    <row r="24" spans="1:23" ht="13" x14ac:dyDescent="0.3">
      <c r="A24" s="26">
        <v>1948</v>
      </c>
      <c r="C24" s="17">
        <v>2118512</v>
      </c>
      <c r="D24"/>
      <c r="E24" s="17">
        <v>51332</v>
      </c>
      <c r="F24" s="17"/>
      <c r="G24" s="17">
        <v>274468</v>
      </c>
      <c r="H24"/>
      <c r="I24" s="31">
        <v>144313</v>
      </c>
      <c r="J24" s="13">
        <v>23322</v>
      </c>
      <c r="K24" s="17">
        <v>19726</v>
      </c>
      <c r="L24" s="21"/>
      <c r="M24"/>
      <c r="N24" s="17">
        <v>58829</v>
      </c>
      <c r="O24" s="16"/>
      <c r="P24" s="17">
        <v>31326</v>
      </c>
      <c r="R24" s="12">
        <v>2.8166666666666669</v>
      </c>
      <c r="S24" s="12"/>
      <c r="T24" s="22"/>
      <c r="V24" s="17">
        <v>99119</v>
      </c>
      <c r="W24" s="17">
        <v>10211</v>
      </c>
    </row>
    <row r="25" spans="1:23" ht="13" x14ac:dyDescent="0.3">
      <c r="A25" s="26">
        <v>1949</v>
      </c>
      <c r="C25" s="17">
        <v>2106559</v>
      </c>
      <c r="D25"/>
      <c r="E25" s="13">
        <v>50358</v>
      </c>
      <c r="F25" s="17"/>
      <c r="G25" s="17">
        <v>272475</v>
      </c>
      <c r="H25"/>
      <c r="I25" s="31">
        <v>144334</v>
      </c>
      <c r="J25" s="13">
        <v>22340</v>
      </c>
      <c r="K25" s="17">
        <v>20904</v>
      </c>
      <c r="L25" s="21"/>
      <c r="M25"/>
      <c r="N25" s="17">
        <v>50414</v>
      </c>
      <c r="O25" s="16"/>
      <c r="P25" s="17">
        <v>32284</v>
      </c>
      <c r="R25" s="12">
        <v>2.66</v>
      </c>
      <c r="S25" s="12"/>
      <c r="T25" s="22"/>
      <c r="V25" s="17">
        <v>95610</v>
      </c>
      <c r="W25" s="17">
        <v>10064</v>
      </c>
    </row>
    <row r="26" spans="1:23" ht="13" x14ac:dyDescent="0.3">
      <c r="A26" s="26">
        <v>1950</v>
      </c>
      <c r="C26" s="17">
        <v>2289546</v>
      </c>
      <c r="D26"/>
      <c r="E26" s="13">
        <v>52424</v>
      </c>
      <c r="F26" s="17"/>
      <c r="G26" s="17">
        <v>299827</v>
      </c>
      <c r="H26"/>
      <c r="I26" s="31">
        <v>158269</v>
      </c>
      <c r="J26" s="13">
        <v>25810</v>
      </c>
      <c r="K26" s="17">
        <v>22950</v>
      </c>
      <c r="L26" s="21"/>
      <c r="M26"/>
      <c r="N26" s="17">
        <v>67986</v>
      </c>
      <c r="O26" s="16"/>
      <c r="P26" s="17">
        <v>33394</v>
      </c>
      <c r="R26" s="12">
        <v>2.6225000000000001</v>
      </c>
      <c r="S26" s="12"/>
      <c r="T26" s="22"/>
      <c r="V26" s="17">
        <v>100064</v>
      </c>
      <c r="W26" s="17">
        <v>9996</v>
      </c>
    </row>
    <row r="27" spans="1:23" ht="13" x14ac:dyDescent="0.3">
      <c r="A27" s="26">
        <v>1951</v>
      </c>
      <c r="C27" s="17">
        <v>2473758</v>
      </c>
      <c r="D27"/>
      <c r="E27" s="13">
        <v>56415</v>
      </c>
      <c r="F27" s="17"/>
      <c r="G27" s="17">
        <v>346914</v>
      </c>
      <c r="H27"/>
      <c r="I27" s="31">
        <v>185705</v>
      </c>
      <c r="J27" s="13">
        <v>27828</v>
      </c>
      <c r="K27" s="17">
        <v>24745</v>
      </c>
      <c r="L27" s="21"/>
      <c r="M27"/>
      <c r="N27" s="17">
        <v>82341</v>
      </c>
      <c r="O27" s="16"/>
      <c r="P27" s="17">
        <v>37726</v>
      </c>
      <c r="R27" s="12">
        <v>2.86</v>
      </c>
      <c r="S27" s="12"/>
      <c r="T27" s="22"/>
      <c r="V27" s="17">
        <v>108525</v>
      </c>
      <c r="W27" s="17">
        <v>9699</v>
      </c>
    </row>
    <row r="28" spans="1:23" ht="13" x14ac:dyDescent="0.3">
      <c r="A28" s="26">
        <v>1952</v>
      </c>
      <c r="C28" s="17">
        <v>2574898</v>
      </c>
      <c r="D28"/>
      <c r="E28" s="13">
        <v>57702</v>
      </c>
      <c r="F28" s="17"/>
      <c r="G28" s="17">
        <v>367341</v>
      </c>
      <c r="H28"/>
      <c r="I28" s="31">
        <v>201088</v>
      </c>
      <c r="J28" s="13">
        <v>28630</v>
      </c>
      <c r="K28" s="17">
        <v>27121</v>
      </c>
      <c r="L28" s="21"/>
      <c r="M28"/>
      <c r="N28" s="17">
        <v>81894</v>
      </c>
      <c r="O28" s="16"/>
      <c r="P28" s="17">
        <v>40606</v>
      </c>
      <c r="R28" s="12">
        <v>2.9558333333333331</v>
      </c>
      <c r="S28" s="12"/>
      <c r="T28" s="22"/>
      <c r="V28" s="17">
        <v>110757</v>
      </c>
      <c r="W28" s="17">
        <v>9637</v>
      </c>
    </row>
    <row r="29" spans="1:23" ht="13" x14ac:dyDescent="0.3">
      <c r="A29" s="26">
        <v>1953</v>
      </c>
      <c r="C29" s="17">
        <v>2695614</v>
      </c>
      <c r="D29"/>
      <c r="E29" s="13">
        <v>58918</v>
      </c>
      <c r="F29" s="17"/>
      <c r="G29" s="17">
        <v>389218</v>
      </c>
      <c r="H29"/>
      <c r="I29" s="31">
        <v>215245</v>
      </c>
      <c r="J29" s="13">
        <v>30029</v>
      </c>
      <c r="K29" s="17">
        <v>29101</v>
      </c>
      <c r="L29" s="21"/>
      <c r="M29"/>
      <c r="N29" s="17">
        <v>87080</v>
      </c>
      <c r="O29" s="16"/>
      <c r="P29" s="17">
        <v>43488</v>
      </c>
      <c r="R29" s="12">
        <v>3.1991666666666667</v>
      </c>
      <c r="S29" s="12"/>
      <c r="T29" s="22"/>
      <c r="V29" s="17">
        <v>112184</v>
      </c>
      <c r="W29" s="17">
        <v>9475</v>
      </c>
    </row>
    <row r="30" spans="1:23" ht="13" x14ac:dyDescent="0.3">
      <c r="A30" s="26">
        <v>1954</v>
      </c>
      <c r="C30" s="17">
        <v>2680023</v>
      </c>
      <c r="D30"/>
      <c r="E30" s="13">
        <v>57387</v>
      </c>
      <c r="F30" s="17"/>
      <c r="G30" s="17">
        <v>390549</v>
      </c>
      <c r="H30"/>
      <c r="I30" s="31">
        <v>214139</v>
      </c>
      <c r="J30" s="13">
        <v>30523</v>
      </c>
      <c r="K30" s="17">
        <v>28889</v>
      </c>
      <c r="L30" s="21"/>
      <c r="M30"/>
      <c r="N30" s="17">
        <v>83466</v>
      </c>
      <c r="O30" s="16"/>
      <c r="P30" s="17">
        <v>45981</v>
      </c>
      <c r="R30" s="12">
        <v>2.9008333333333334</v>
      </c>
      <c r="S30" s="12"/>
      <c r="T30" s="22"/>
      <c r="V30" s="17">
        <v>107712</v>
      </c>
      <c r="W30" s="17">
        <v>9329</v>
      </c>
    </row>
    <row r="31" spans="1:23" ht="13" x14ac:dyDescent="0.3">
      <c r="A31" s="26">
        <v>1955</v>
      </c>
      <c r="C31" s="17">
        <v>2871198</v>
      </c>
      <c r="D31"/>
      <c r="E31" s="13">
        <v>59080</v>
      </c>
      <c r="F31" s="17"/>
      <c r="G31" s="17">
        <v>425478</v>
      </c>
      <c r="H31"/>
      <c r="I31" s="31">
        <v>230571</v>
      </c>
      <c r="J31" s="13">
        <v>33799</v>
      </c>
      <c r="K31" s="17">
        <v>31467</v>
      </c>
      <c r="L31" s="21"/>
      <c r="M31"/>
      <c r="N31" s="17">
        <v>98112</v>
      </c>
      <c r="O31" s="16"/>
      <c r="P31" s="17">
        <v>48893</v>
      </c>
      <c r="R31" s="12">
        <v>3.0525000000000002</v>
      </c>
      <c r="S31" s="12"/>
      <c r="T31" s="22"/>
      <c r="V31" s="17">
        <v>111238</v>
      </c>
      <c r="W31" s="17">
        <v>9149</v>
      </c>
    </row>
    <row r="32" spans="1:23" ht="13" x14ac:dyDescent="0.3">
      <c r="A32" s="26">
        <v>1956</v>
      </c>
      <c r="C32" s="17">
        <v>2932388</v>
      </c>
      <c r="D32"/>
      <c r="E32" s="13">
        <v>60845</v>
      </c>
      <c r="F32" s="17"/>
      <c r="G32" s="17">
        <v>449353</v>
      </c>
      <c r="H32"/>
      <c r="I32" s="31">
        <v>249275</v>
      </c>
      <c r="J32" s="13">
        <v>35633</v>
      </c>
      <c r="K32" s="17">
        <v>34237</v>
      </c>
      <c r="L32" s="21"/>
      <c r="M32"/>
      <c r="N32" s="17">
        <v>104831</v>
      </c>
      <c r="O32" s="16"/>
      <c r="P32" s="17">
        <v>54127</v>
      </c>
      <c r="R32" s="12">
        <v>3.3641666666666667</v>
      </c>
      <c r="S32" s="12"/>
      <c r="T32" s="22"/>
      <c r="V32" s="17">
        <v>113637</v>
      </c>
      <c r="W32" s="17">
        <v>8981</v>
      </c>
    </row>
    <row r="33" spans="1:23" ht="13" x14ac:dyDescent="0.3">
      <c r="A33" s="26">
        <v>1957</v>
      </c>
      <c r="C33" s="17">
        <v>2994132</v>
      </c>
      <c r="D33"/>
      <c r="E33" s="13">
        <v>61308</v>
      </c>
      <c r="F33" s="17"/>
      <c r="G33" s="17">
        <v>474039</v>
      </c>
      <c r="H33"/>
      <c r="I33" s="31">
        <v>262576</v>
      </c>
      <c r="J33" s="13">
        <v>37498</v>
      </c>
      <c r="K33" s="17">
        <v>36616</v>
      </c>
      <c r="L33" s="21"/>
      <c r="M33"/>
      <c r="N33" s="17">
        <v>106735</v>
      </c>
      <c r="O33" s="16"/>
      <c r="P33" s="17">
        <v>58919</v>
      </c>
      <c r="R33" s="12">
        <v>3.8849999999999998</v>
      </c>
      <c r="S33" s="12"/>
      <c r="T33" s="22"/>
      <c r="V33" s="17">
        <v>113304</v>
      </c>
      <c r="W33" s="17">
        <v>8821</v>
      </c>
    </row>
    <row r="34" spans="1:23" ht="13" x14ac:dyDescent="0.3">
      <c r="A34" s="26">
        <v>1958</v>
      </c>
      <c r="C34" s="17">
        <v>2971951</v>
      </c>
      <c r="D34"/>
      <c r="E34" s="13">
        <v>59839</v>
      </c>
      <c r="F34" s="17"/>
      <c r="G34" s="17">
        <v>481229</v>
      </c>
      <c r="H34"/>
      <c r="I34" s="31">
        <v>264670</v>
      </c>
      <c r="J34" s="13">
        <v>37935</v>
      </c>
      <c r="K34" s="17">
        <v>37720</v>
      </c>
      <c r="L34" s="21"/>
      <c r="M34"/>
      <c r="N34" s="17">
        <v>103569</v>
      </c>
      <c r="O34" s="16"/>
      <c r="P34" s="17">
        <v>62454</v>
      </c>
      <c r="R34" s="12">
        <v>3.7875000000000001</v>
      </c>
      <c r="S34" s="12"/>
      <c r="T34" s="22"/>
      <c r="V34" s="17">
        <v>109709</v>
      </c>
      <c r="W34" s="17">
        <v>8611</v>
      </c>
    </row>
    <row r="35" spans="1:23" ht="13" x14ac:dyDescent="0.3">
      <c r="A35" s="26">
        <v>1959</v>
      </c>
      <c r="C35" s="17">
        <v>3178182</v>
      </c>
      <c r="D35"/>
      <c r="E35" s="13">
        <v>61587</v>
      </c>
      <c r="F35" s="17"/>
      <c r="G35" s="17">
        <v>521654</v>
      </c>
      <c r="H35"/>
      <c r="I35" s="31">
        <v>285829</v>
      </c>
      <c r="J35" s="13">
        <v>40509</v>
      </c>
      <c r="K35" s="17">
        <v>41052</v>
      </c>
      <c r="L35" s="21"/>
      <c r="M35"/>
      <c r="N35" s="17">
        <v>121532</v>
      </c>
      <c r="O35" s="16"/>
      <c r="P35" s="17">
        <v>65445</v>
      </c>
      <c r="R35" s="12">
        <v>4.3816666666666668</v>
      </c>
      <c r="S35" s="12"/>
      <c r="T35" s="22"/>
      <c r="V35" s="17">
        <v>113164</v>
      </c>
      <c r="W35" s="17">
        <v>8428</v>
      </c>
    </row>
    <row r="36" spans="1:23" ht="13" x14ac:dyDescent="0.3">
      <c r="A36" s="26">
        <v>1960</v>
      </c>
      <c r="C36" s="17">
        <v>3259971</v>
      </c>
      <c r="D36"/>
      <c r="E36" s="13">
        <v>62680</v>
      </c>
      <c r="F36" s="17"/>
      <c r="G36" s="17">
        <v>542382</v>
      </c>
      <c r="H36"/>
      <c r="I36" s="31">
        <v>301283</v>
      </c>
      <c r="J36" s="13">
        <v>40085</v>
      </c>
      <c r="K36" s="17">
        <v>44547</v>
      </c>
      <c r="L36" s="35">
        <v>1146</v>
      </c>
      <c r="M36"/>
      <c r="N36" s="17">
        <v>122481</v>
      </c>
      <c r="O36" s="16"/>
      <c r="P36" s="17">
        <v>67901</v>
      </c>
      <c r="R36" s="12">
        <v>4.41</v>
      </c>
      <c r="S36" s="12"/>
      <c r="T36" s="17">
        <v>180671000</v>
      </c>
      <c r="U36" s="1">
        <v>60.187151392496503</v>
      </c>
      <c r="V36" s="17">
        <v>114721</v>
      </c>
      <c r="W36" s="17">
        <v>8305</v>
      </c>
    </row>
    <row r="37" spans="1:23" ht="13" x14ac:dyDescent="0.3">
      <c r="A37" s="26">
        <v>1961</v>
      </c>
      <c r="C37" s="17">
        <v>3343546</v>
      </c>
      <c r="D37"/>
      <c r="E37" s="13">
        <v>62881</v>
      </c>
      <c r="F37" s="17"/>
      <c r="G37" s="17">
        <v>562210</v>
      </c>
      <c r="H37"/>
      <c r="I37" s="31">
        <v>310422</v>
      </c>
      <c r="J37" s="13">
        <v>42206</v>
      </c>
      <c r="K37" s="17">
        <v>46968</v>
      </c>
      <c r="L37" s="35">
        <v>2014</v>
      </c>
      <c r="M37"/>
      <c r="N37" s="17">
        <v>126481</v>
      </c>
      <c r="O37" s="16"/>
      <c r="P37" s="17">
        <v>70604</v>
      </c>
      <c r="R37" s="12">
        <v>4.3499999999999996</v>
      </c>
      <c r="S37" s="12"/>
      <c r="T37" s="17">
        <v>183691000</v>
      </c>
      <c r="U37" s="1">
        <v>60.001766366127001</v>
      </c>
      <c r="V37" s="17">
        <v>114607</v>
      </c>
      <c r="W37" s="17">
        <v>8177</v>
      </c>
    </row>
    <row r="38" spans="1:23" ht="13" x14ac:dyDescent="0.3">
      <c r="A38" s="26">
        <v>1962</v>
      </c>
      <c r="C38" s="17">
        <v>3548409</v>
      </c>
      <c r="D38"/>
      <c r="E38" s="13">
        <v>64573</v>
      </c>
      <c r="F38" s="17"/>
      <c r="G38" s="17">
        <v>603921</v>
      </c>
      <c r="H38"/>
      <c r="I38" s="31">
        <v>332202</v>
      </c>
      <c r="J38" s="13">
        <v>44163</v>
      </c>
      <c r="K38" s="17">
        <v>50382</v>
      </c>
      <c r="L38" s="35">
        <v>2273</v>
      </c>
      <c r="M38"/>
      <c r="N38" s="17">
        <v>139574</v>
      </c>
      <c r="O38" s="16"/>
      <c r="P38" s="17">
        <v>74100</v>
      </c>
      <c r="R38" s="12">
        <v>4.3250000000000002</v>
      </c>
      <c r="S38" s="12"/>
      <c r="T38" s="17">
        <v>186538000</v>
      </c>
      <c r="U38" s="1">
        <v>59.9879990274938</v>
      </c>
      <c r="V38" s="17">
        <v>118097</v>
      </c>
      <c r="W38" s="17">
        <v>8009</v>
      </c>
    </row>
    <row r="39" spans="1:23" ht="13" x14ac:dyDescent="0.3">
      <c r="A39" s="26">
        <v>1963</v>
      </c>
      <c r="C39" s="17">
        <v>3702944</v>
      </c>
      <c r="D39"/>
      <c r="E39" s="13">
        <v>65619</v>
      </c>
      <c r="F39" s="17"/>
      <c r="G39" s="17">
        <v>637451</v>
      </c>
      <c r="H39"/>
      <c r="I39" s="31">
        <v>350408</v>
      </c>
      <c r="J39" s="13">
        <v>45478</v>
      </c>
      <c r="K39" s="17">
        <v>53386</v>
      </c>
      <c r="L39" s="35">
        <v>2234</v>
      </c>
      <c r="M39"/>
      <c r="N39" s="17">
        <v>147722</v>
      </c>
      <c r="O39" s="16"/>
      <c r="P39" s="17">
        <v>78018</v>
      </c>
      <c r="R39" s="12">
        <v>4.2591666666666663</v>
      </c>
      <c r="S39" s="12"/>
      <c r="T39" s="17">
        <v>189242000</v>
      </c>
      <c r="U39" s="1">
        <v>60.097698236994297</v>
      </c>
      <c r="V39" s="17">
        <v>120093</v>
      </c>
      <c r="W39" s="17">
        <v>7722</v>
      </c>
    </row>
    <row r="40" spans="1:23" ht="13" x14ac:dyDescent="0.3">
      <c r="A40" s="26">
        <v>1964</v>
      </c>
      <c r="C40" s="17">
        <v>3916280</v>
      </c>
      <c r="D40"/>
      <c r="E40" s="14">
        <v>67275</v>
      </c>
      <c r="F40" s="17"/>
      <c r="G40" s="17">
        <v>684460</v>
      </c>
      <c r="H40"/>
      <c r="I40" s="31">
        <v>375975</v>
      </c>
      <c r="J40" s="14">
        <v>49399</v>
      </c>
      <c r="K40" s="17">
        <v>57269</v>
      </c>
      <c r="L40" s="35">
        <v>2729</v>
      </c>
      <c r="M40"/>
      <c r="N40" s="17">
        <v>158542</v>
      </c>
      <c r="O40" s="16"/>
      <c r="P40" s="17">
        <v>82390</v>
      </c>
      <c r="R40" s="12">
        <v>4.4058333333333337</v>
      </c>
      <c r="S40" s="12"/>
      <c r="T40" s="17">
        <v>191889000</v>
      </c>
      <c r="U40" s="1">
        <v>60.267300456215303</v>
      </c>
      <c r="V40" s="17">
        <v>122889</v>
      </c>
      <c r="W40" s="17">
        <v>7652</v>
      </c>
    </row>
    <row r="41" spans="1:23" ht="13" x14ac:dyDescent="0.3">
      <c r="A41" s="26">
        <v>1965</v>
      </c>
      <c r="C41" s="17">
        <v>4170750</v>
      </c>
      <c r="D41"/>
      <c r="E41" s="14">
        <v>69692</v>
      </c>
      <c r="F41" s="17"/>
      <c r="G41" s="17">
        <v>742289</v>
      </c>
      <c r="H41"/>
      <c r="I41" s="31">
        <v>405415</v>
      </c>
      <c r="J41" s="14">
        <v>52074</v>
      </c>
      <c r="K41" s="17">
        <v>60709</v>
      </c>
      <c r="L41" s="35">
        <v>3007</v>
      </c>
      <c r="M41"/>
      <c r="N41" s="17">
        <v>177508</v>
      </c>
      <c r="O41" s="16"/>
      <c r="P41" s="17">
        <v>88008</v>
      </c>
      <c r="R41" s="12">
        <v>4.4933333333333332</v>
      </c>
      <c r="S41" s="12"/>
      <c r="T41" s="17">
        <v>194303000</v>
      </c>
      <c r="U41" s="1">
        <v>60.467674336040098</v>
      </c>
      <c r="V41" s="17">
        <v>127604</v>
      </c>
      <c r="W41" s="17">
        <v>7526</v>
      </c>
    </row>
    <row r="42" spans="1:23" ht="13" x14ac:dyDescent="0.3">
      <c r="A42" s="26">
        <v>1966</v>
      </c>
      <c r="C42" s="17">
        <v>4445853</v>
      </c>
      <c r="D42"/>
      <c r="E42" s="14">
        <v>73516</v>
      </c>
      <c r="F42" s="17"/>
      <c r="G42" s="17">
        <v>813414</v>
      </c>
      <c r="H42"/>
      <c r="I42" s="31">
        <v>449249</v>
      </c>
      <c r="J42" s="14">
        <v>55590</v>
      </c>
      <c r="K42" s="17">
        <v>63211</v>
      </c>
      <c r="L42" s="35">
        <v>3949</v>
      </c>
      <c r="M42"/>
      <c r="N42" s="17">
        <v>197755</v>
      </c>
      <c r="O42" s="16"/>
      <c r="P42" s="17">
        <v>95311</v>
      </c>
      <c r="R42" s="12">
        <v>5.13</v>
      </c>
      <c r="S42" s="12"/>
      <c r="T42" s="17">
        <v>196560000</v>
      </c>
      <c r="U42" s="1">
        <v>60.665911286880501</v>
      </c>
      <c r="V42" s="17">
        <v>133972</v>
      </c>
      <c r="W42" s="17">
        <v>7271</v>
      </c>
    </row>
    <row r="43" spans="1:23" ht="13" x14ac:dyDescent="0.3">
      <c r="A43" s="26">
        <v>1967</v>
      </c>
      <c r="C43" s="17">
        <v>4567781</v>
      </c>
      <c r="D43"/>
      <c r="E43" s="14">
        <v>75442</v>
      </c>
      <c r="F43" s="17"/>
      <c r="G43" s="17">
        <v>859958</v>
      </c>
      <c r="H43"/>
      <c r="I43" s="31">
        <v>481790</v>
      </c>
      <c r="J43" s="14">
        <v>58551</v>
      </c>
      <c r="K43" s="17">
        <v>67937</v>
      </c>
      <c r="L43" s="35">
        <v>3811</v>
      </c>
      <c r="M43"/>
      <c r="N43" s="17">
        <v>200369</v>
      </c>
      <c r="O43" s="16"/>
      <c r="P43" s="17">
        <v>103557</v>
      </c>
      <c r="R43" s="12">
        <v>5.5066666666666668</v>
      </c>
      <c r="S43" s="12"/>
      <c r="T43" s="17">
        <v>198712000</v>
      </c>
      <c r="U43" s="1">
        <v>60.893113040876798</v>
      </c>
      <c r="V43" s="17">
        <v>136172</v>
      </c>
      <c r="W43" s="17">
        <v>7188</v>
      </c>
    </row>
    <row r="44" spans="1:23" ht="13" x14ac:dyDescent="0.3">
      <c r="A44" s="26">
        <v>1968</v>
      </c>
      <c r="C44" s="17">
        <v>4792315</v>
      </c>
      <c r="D44"/>
      <c r="E44" s="14">
        <v>77602</v>
      </c>
      <c r="F44" s="17"/>
      <c r="G44" s="17">
        <v>940651</v>
      </c>
      <c r="H44"/>
      <c r="I44" s="31">
        <v>530751</v>
      </c>
      <c r="J44" s="14">
        <v>63016</v>
      </c>
      <c r="K44" s="17">
        <v>76407</v>
      </c>
      <c r="L44" s="35">
        <v>4174</v>
      </c>
      <c r="M44"/>
      <c r="N44" s="17">
        <v>216169</v>
      </c>
      <c r="O44" s="16"/>
      <c r="P44" s="17">
        <v>113357</v>
      </c>
      <c r="R44" s="12">
        <v>6.1749999999999998</v>
      </c>
      <c r="S44" s="12"/>
      <c r="T44" s="17">
        <v>200706000</v>
      </c>
      <c r="U44" s="1">
        <v>61.2</v>
      </c>
      <c r="V44" s="17">
        <v>139143</v>
      </c>
      <c r="W44" s="17">
        <v>7115</v>
      </c>
    </row>
    <row r="45" spans="1:23" ht="13" x14ac:dyDescent="0.3">
      <c r="A45" s="26">
        <v>1969</v>
      </c>
      <c r="C45" s="17">
        <v>4942067</v>
      </c>
      <c r="D45"/>
      <c r="E45" s="14">
        <v>79850</v>
      </c>
      <c r="F45" s="17"/>
      <c r="G45" s="17">
        <v>1017615</v>
      </c>
      <c r="H45"/>
      <c r="I45" s="31">
        <v>584458</v>
      </c>
      <c r="J45" s="14">
        <v>64995</v>
      </c>
      <c r="K45" s="17">
        <v>83856</v>
      </c>
      <c r="L45" s="35">
        <v>4534</v>
      </c>
      <c r="M45"/>
      <c r="N45" s="17">
        <v>233108</v>
      </c>
      <c r="O45" s="16"/>
      <c r="P45" s="17">
        <v>124896</v>
      </c>
      <c r="R45" s="12">
        <v>7.0291666666666668</v>
      </c>
      <c r="S45" s="12"/>
      <c r="T45" s="17">
        <v>202677000</v>
      </c>
      <c r="U45" s="1">
        <v>61.5</v>
      </c>
      <c r="V45" s="17">
        <v>143024</v>
      </c>
      <c r="W45" s="17">
        <v>7199</v>
      </c>
    </row>
    <row r="46" spans="1:23" ht="13" x14ac:dyDescent="0.3">
      <c r="A46" s="26">
        <v>1970</v>
      </c>
      <c r="C46" s="17">
        <v>4951262</v>
      </c>
      <c r="D46"/>
      <c r="E46" s="14">
        <v>79750</v>
      </c>
      <c r="F46" s="17"/>
      <c r="G46" s="17">
        <v>1073303</v>
      </c>
      <c r="H46"/>
      <c r="I46" s="31">
        <v>623347</v>
      </c>
      <c r="J46" s="14">
        <v>65947</v>
      </c>
      <c r="K46" s="17">
        <v>91413</v>
      </c>
      <c r="L46" s="35">
        <v>4777</v>
      </c>
      <c r="M46"/>
      <c r="N46" s="17">
        <v>229845</v>
      </c>
      <c r="O46" s="16"/>
      <c r="P46" s="17">
        <v>136839</v>
      </c>
      <c r="R46" s="12">
        <v>8.0399999999999991</v>
      </c>
      <c r="S46" s="12"/>
      <c r="T46" s="17">
        <v>205052000</v>
      </c>
      <c r="U46" s="1">
        <v>61.8</v>
      </c>
      <c r="V46" s="17">
        <v>140823</v>
      </c>
      <c r="W46" s="17">
        <v>7097</v>
      </c>
    </row>
    <row r="47" spans="1:23" ht="13" x14ac:dyDescent="0.3">
      <c r="A47" s="26">
        <v>1971</v>
      </c>
      <c r="C47" s="17">
        <v>5114325</v>
      </c>
      <c r="D47"/>
      <c r="E47" s="14">
        <v>79554</v>
      </c>
      <c r="F47" s="17"/>
      <c r="G47" s="17">
        <v>1164850</v>
      </c>
      <c r="H47"/>
      <c r="I47" s="31">
        <v>664995</v>
      </c>
      <c r="J47" s="14">
        <v>71830</v>
      </c>
      <c r="K47" s="17">
        <v>100493</v>
      </c>
      <c r="L47" s="35">
        <v>4675</v>
      </c>
      <c r="M47"/>
      <c r="N47" s="17">
        <v>255333</v>
      </c>
      <c r="O47" s="16"/>
      <c r="P47" s="17">
        <v>148926</v>
      </c>
      <c r="R47" s="12">
        <v>7.3866666666666667</v>
      </c>
      <c r="S47" s="12"/>
      <c r="T47" s="17">
        <v>207661000</v>
      </c>
      <c r="U47" s="1">
        <v>62.3</v>
      </c>
      <c r="V47" s="17">
        <v>140043</v>
      </c>
      <c r="W47" s="17">
        <v>7142</v>
      </c>
    </row>
    <row r="48" spans="1:23" ht="13" x14ac:dyDescent="0.3">
      <c r="A48" s="26">
        <v>1972</v>
      </c>
      <c r="C48" s="17">
        <v>5383282</v>
      </c>
      <c r="D48"/>
      <c r="E48" s="14">
        <v>81583</v>
      </c>
      <c r="F48" s="17"/>
      <c r="G48" s="17">
        <v>1279110</v>
      </c>
      <c r="H48"/>
      <c r="I48" s="31">
        <v>731333</v>
      </c>
      <c r="J48" s="14">
        <v>78981</v>
      </c>
      <c r="K48" s="17">
        <v>107928</v>
      </c>
      <c r="L48" s="35">
        <v>6636</v>
      </c>
      <c r="M48"/>
      <c r="N48" s="17">
        <v>288831</v>
      </c>
      <c r="O48" s="16"/>
      <c r="P48" s="17">
        <v>161011</v>
      </c>
      <c r="R48" s="12">
        <v>7.2133333333333329</v>
      </c>
      <c r="S48" s="12"/>
      <c r="T48" s="17">
        <v>209896000</v>
      </c>
      <c r="U48" s="1">
        <v>62.8</v>
      </c>
      <c r="V48" s="17">
        <v>144127</v>
      </c>
      <c r="W48" s="17">
        <v>7234</v>
      </c>
    </row>
    <row r="49" spans="1:23" ht="13" x14ac:dyDescent="0.3">
      <c r="A49" s="26">
        <v>1973</v>
      </c>
      <c r="C49" s="17">
        <v>5687207</v>
      </c>
      <c r="D49"/>
      <c r="E49" s="14">
        <v>85202</v>
      </c>
      <c r="F49" s="17"/>
      <c r="G49" s="17">
        <v>1425376</v>
      </c>
      <c r="H49"/>
      <c r="I49" s="31">
        <v>812683</v>
      </c>
      <c r="J49" s="14">
        <v>85516</v>
      </c>
      <c r="K49" s="17">
        <v>117220</v>
      </c>
      <c r="L49" s="35">
        <v>5230</v>
      </c>
      <c r="M49"/>
      <c r="N49" s="17">
        <v>332566</v>
      </c>
      <c r="O49" s="16"/>
      <c r="P49" s="17">
        <v>178686</v>
      </c>
      <c r="R49" s="12">
        <v>7.440833333333333</v>
      </c>
      <c r="S49" s="12"/>
      <c r="T49" s="17">
        <v>211909000</v>
      </c>
      <c r="U49" s="1">
        <v>63.3</v>
      </c>
      <c r="V49" s="17">
        <v>150314</v>
      </c>
      <c r="W49" s="17">
        <v>7316</v>
      </c>
    </row>
    <row r="50" spans="1:23" ht="13" x14ac:dyDescent="0.3">
      <c r="A50" s="26">
        <v>1974</v>
      </c>
      <c r="C50" s="17">
        <v>5656465</v>
      </c>
      <c r="D50"/>
      <c r="E50" s="14">
        <v>86573</v>
      </c>
      <c r="F50" s="17"/>
      <c r="G50" s="17">
        <v>1545243</v>
      </c>
      <c r="H50"/>
      <c r="I50" s="31">
        <v>887715</v>
      </c>
      <c r="J50" s="14">
        <v>92823</v>
      </c>
      <c r="K50" s="17">
        <v>124902</v>
      </c>
      <c r="L50" s="35">
        <v>3307</v>
      </c>
      <c r="M50"/>
      <c r="N50" s="17">
        <v>350692</v>
      </c>
      <c r="O50" s="16"/>
      <c r="P50" s="17">
        <v>206894</v>
      </c>
      <c r="R50" s="12">
        <v>8.5658333333333339</v>
      </c>
      <c r="S50" s="12"/>
      <c r="T50" s="17">
        <v>213854000</v>
      </c>
      <c r="U50" s="1">
        <v>63.7</v>
      </c>
      <c r="V50" s="17">
        <v>150547</v>
      </c>
      <c r="W50" s="17">
        <v>7527</v>
      </c>
    </row>
    <row r="51" spans="1:23" ht="13" x14ac:dyDescent="0.3">
      <c r="A51" s="26">
        <v>1975</v>
      </c>
      <c r="C51" s="17">
        <v>5644843</v>
      </c>
      <c r="D51"/>
      <c r="E51" s="14">
        <v>85044</v>
      </c>
      <c r="F51" s="17"/>
      <c r="G51" s="17">
        <v>1684904</v>
      </c>
      <c r="H51"/>
      <c r="I51" s="31">
        <v>947230</v>
      </c>
      <c r="J51" s="14">
        <v>98882</v>
      </c>
      <c r="K51" s="17">
        <v>135292</v>
      </c>
      <c r="L51" s="35">
        <v>4494</v>
      </c>
      <c r="M51"/>
      <c r="N51" s="17">
        <v>341656</v>
      </c>
      <c r="O51" s="16"/>
      <c r="P51" s="17">
        <v>238510</v>
      </c>
      <c r="R51" s="12">
        <v>8.8258333333333336</v>
      </c>
      <c r="S51" s="12"/>
      <c r="T51" s="17">
        <v>215973000</v>
      </c>
      <c r="U51" s="1">
        <v>64.3</v>
      </c>
      <c r="V51" s="17">
        <v>146463</v>
      </c>
      <c r="W51" s="17">
        <v>7506</v>
      </c>
    </row>
    <row r="52" spans="1:23" ht="13" x14ac:dyDescent="0.3">
      <c r="A52" s="26">
        <v>1976</v>
      </c>
      <c r="C52" s="17">
        <v>5948995</v>
      </c>
      <c r="D52"/>
      <c r="E52" s="14">
        <v>87402</v>
      </c>
      <c r="F52" s="17"/>
      <c r="G52" s="17">
        <v>1873412</v>
      </c>
      <c r="H52"/>
      <c r="I52" s="31">
        <v>1048347</v>
      </c>
      <c r="J52" s="14">
        <v>116219</v>
      </c>
      <c r="K52" s="17">
        <v>146388</v>
      </c>
      <c r="L52" s="35">
        <v>5125</v>
      </c>
      <c r="M52"/>
      <c r="N52" s="17">
        <v>412870</v>
      </c>
      <c r="O52" s="16"/>
      <c r="P52" s="17">
        <v>260226</v>
      </c>
      <c r="R52" s="12">
        <v>8.4341666666666661</v>
      </c>
      <c r="S52" s="12"/>
      <c r="T52" s="17">
        <v>218035000</v>
      </c>
      <c r="U52" s="1">
        <v>64.599999999999994</v>
      </c>
      <c r="V52" s="17">
        <v>150687</v>
      </c>
      <c r="W52" s="17">
        <v>7495</v>
      </c>
    </row>
    <row r="53" spans="1:23" ht="13" x14ac:dyDescent="0.3">
      <c r="A53" s="26">
        <v>1977</v>
      </c>
      <c r="C53" s="17">
        <v>6224086</v>
      </c>
      <c r="D53"/>
      <c r="E53" s="14">
        <v>90421</v>
      </c>
      <c r="F53" s="17"/>
      <c r="G53" s="17">
        <v>2081826</v>
      </c>
      <c r="H53"/>
      <c r="I53" s="31">
        <v>1165825</v>
      </c>
      <c r="J53" s="14">
        <v>130657</v>
      </c>
      <c r="K53" s="17">
        <v>159664</v>
      </c>
      <c r="L53" s="35">
        <v>7100</v>
      </c>
      <c r="M53"/>
      <c r="N53" s="17">
        <v>489776</v>
      </c>
      <c r="O53" s="16"/>
      <c r="P53" s="17">
        <v>289832</v>
      </c>
      <c r="R53" s="12">
        <v>8.024166666666666</v>
      </c>
      <c r="S53" s="12"/>
      <c r="T53" s="17">
        <v>220239000</v>
      </c>
      <c r="U53" s="1">
        <v>64.900000000000006</v>
      </c>
      <c r="V53" s="17">
        <v>155780</v>
      </c>
      <c r="W53" s="17">
        <v>7758</v>
      </c>
    </row>
    <row r="54" spans="1:23" ht="13" x14ac:dyDescent="0.3">
      <c r="A54" s="26">
        <v>1978</v>
      </c>
      <c r="C54" s="17">
        <v>6568608</v>
      </c>
      <c r="D54"/>
      <c r="E54" s="14">
        <v>94777</v>
      </c>
      <c r="F54" s="17"/>
      <c r="G54" s="17">
        <v>2351599</v>
      </c>
      <c r="H54"/>
      <c r="I54" s="31">
        <v>1316765</v>
      </c>
      <c r="J54" s="14">
        <v>148340</v>
      </c>
      <c r="K54" s="17">
        <v>170898</v>
      </c>
      <c r="L54" s="35">
        <v>8936</v>
      </c>
      <c r="M54"/>
      <c r="N54" s="17">
        <v>583944</v>
      </c>
      <c r="O54" s="16"/>
      <c r="P54" s="17">
        <v>327196</v>
      </c>
      <c r="R54" s="12">
        <v>8.7249999999999996</v>
      </c>
      <c r="S54" s="12"/>
      <c r="T54" s="17">
        <v>222585000</v>
      </c>
      <c r="U54" s="1">
        <v>65.2</v>
      </c>
      <c r="V54" s="17">
        <v>162941</v>
      </c>
      <c r="W54" s="17">
        <v>8118</v>
      </c>
    </row>
    <row r="55" spans="1:23" ht="13" x14ac:dyDescent="0.3">
      <c r="A55" s="26">
        <v>1979</v>
      </c>
      <c r="C55" s="17">
        <v>6776580</v>
      </c>
      <c r="D55"/>
      <c r="E55" s="14">
        <v>98017</v>
      </c>
      <c r="F55" s="17"/>
      <c r="G55" s="17">
        <v>2627334</v>
      </c>
      <c r="H55"/>
      <c r="I55" s="31">
        <v>1477231</v>
      </c>
      <c r="J55" s="14">
        <v>159103</v>
      </c>
      <c r="K55" s="17">
        <v>180101</v>
      </c>
      <c r="L55" s="35">
        <v>8531</v>
      </c>
      <c r="M55"/>
      <c r="N55" s="17">
        <v>659753</v>
      </c>
      <c r="O55" s="16"/>
      <c r="P55" s="17">
        <v>373882</v>
      </c>
      <c r="R55" s="12">
        <v>9.6291666666666664</v>
      </c>
      <c r="S55" s="12"/>
      <c r="T55" s="17">
        <v>225055000</v>
      </c>
      <c r="U55" s="1">
        <v>65.5</v>
      </c>
      <c r="V55" s="17">
        <v>167633</v>
      </c>
      <c r="W55" s="17">
        <v>8416</v>
      </c>
    </row>
    <row r="56" spans="1:23" ht="13" x14ac:dyDescent="0.3">
      <c r="A56" s="26">
        <v>1980</v>
      </c>
      <c r="C56" s="17">
        <v>6759181</v>
      </c>
      <c r="D56"/>
      <c r="E56" s="14">
        <v>98370</v>
      </c>
      <c r="F56" s="17"/>
      <c r="G56" s="17">
        <v>2857307</v>
      </c>
      <c r="H56"/>
      <c r="I56" s="31">
        <v>1622247</v>
      </c>
      <c r="J56" s="14">
        <v>161702</v>
      </c>
      <c r="K56" s="17">
        <v>200330</v>
      </c>
      <c r="L56" s="35">
        <v>9800</v>
      </c>
      <c r="M56"/>
      <c r="N56" s="17">
        <v>666046</v>
      </c>
      <c r="O56" s="16"/>
      <c r="P56" s="17">
        <v>428432</v>
      </c>
      <c r="R56" s="12">
        <v>11.938333333333333</v>
      </c>
      <c r="S56" s="12"/>
      <c r="T56" s="17">
        <v>227225000</v>
      </c>
      <c r="U56" s="1">
        <v>65.7</v>
      </c>
      <c r="V56" s="17">
        <v>166633</v>
      </c>
      <c r="W56" s="17">
        <v>8658</v>
      </c>
    </row>
    <row r="57" spans="1:23" ht="13" x14ac:dyDescent="0.3">
      <c r="A57" s="26">
        <v>1981</v>
      </c>
      <c r="C57" s="17">
        <v>6930710</v>
      </c>
      <c r="D57"/>
      <c r="E57" s="14">
        <v>99225</v>
      </c>
      <c r="F57" s="17"/>
      <c r="G57" s="17">
        <v>3207042</v>
      </c>
      <c r="H57"/>
      <c r="I57" s="31">
        <v>1792525</v>
      </c>
      <c r="J57" s="14">
        <v>157204</v>
      </c>
      <c r="K57" s="17">
        <v>235644</v>
      </c>
      <c r="L57" s="35">
        <v>11473</v>
      </c>
      <c r="M57"/>
      <c r="N57" s="17">
        <v>778569</v>
      </c>
      <c r="O57" s="16"/>
      <c r="P57" s="17">
        <v>487231</v>
      </c>
      <c r="R57" s="12">
        <v>14.170833333333333</v>
      </c>
      <c r="S57" s="12"/>
      <c r="T57" s="17">
        <v>229466000</v>
      </c>
      <c r="U57" s="1">
        <v>65.900000000000006</v>
      </c>
      <c r="V57" s="17">
        <v>167767</v>
      </c>
      <c r="W57" s="17">
        <v>8753</v>
      </c>
    </row>
    <row r="58" spans="1:23" ht="13" x14ac:dyDescent="0.3">
      <c r="A58" s="26">
        <v>1982</v>
      </c>
      <c r="C58" s="17">
        <v>6805758</v>
      </c>
      <c r="D58"/>
      <c r="E58" s="14">
        <v>97305</v>
      </c>
      <c r="F58" s="17"/>
      <c r="G58" s="17">
        <v>3343789</v>
      </c>
      <c r="H58"/>
      <c r="I58" s="31">
        <v>1892983</v>
      </c>
      <c r="J58" s="14">
        <v>154370</v>
      </c>
      <c r="K58" s="17">
        <v>240933</v>
      </c>
      <c r="L58" s="35">
        <v>15017</v>
      </c>
      <c r="M58"/>
      <c r="N58" s="17">
        <v>737977</v>
      </c>
      <c r="O58" s="16"/>
      <c r="P58" s="17">
        <v>536963</v>
      </c>
      <c r="R58" s="12">
        <v>13.7875</v>
      </c>
      <c r="S58" s="12"/>
      <c r="T58" s="17">
        <v>231664000</v>
      </c>
      <c r="U58" s="1">
        <v>66.099999999999994</v>
      </c>
      <c r="V58" s="17">
        <v>163779</v>
      </c>
      <c r="W58" s="17">
        <v>8923</v>
      </c>
    </row>
    <row r="59" spans="1:23" ht="13" x14ac:dyDescent="0.3">
      <c r="A59" s="26">
        <v>1983</v>
      </c>
      <c r="C59" s="17">
        <v>7117729</v>
      </c>
      <c r="D59"/>
      <c r="E59" s="14">
        <v>98041</v>
      </c>
      <c r="F59" s="17"/>
      <c r="G59" s="17">
        <v>3634038</v>
      </c>
      <c r="H59"/>
      <c r="I59" s="31">
        <v>2012489</v>
      </c>
      <c r="J59" s="14">
        <v>167796</v>
      </c>
      <c r="K59" s="17">
        <v>263281</v>
      </c>
      <c r="L59" s="35">
        <v>21304</v>
      </c>
      <c r="M59"/>
      <c r="N59" s="17">
        <v>808682</v>
      </c>
      <c r="O59" s="16"/>
      <c r="P59" s="17">
        <v>562624</v>
      </c>
      <c r="R59" s="12">
        <v>12.041666666666666</v>
      </c>
      <c r="S59" s="12"/>
      <c r="T59" s="17">
        <v>233792000</v>
      </c>
      <c r="U59" s="1">
        <v>66.2</v>
      </c>
      <c r="V59" s="17">
        <v>166077</v>
      </c>
      <c r="W59" s="17">
        <v>9213</v>
      </c>
    </row>
    <row r="60" spans="1:23" ht="13" x14ac:dyDescent="0.3">
      <c r="A60" s="26">
        <v>1984</v>
      </c>
      <c r="C60" s="17">
        <v>7632812</v>
      </c>
      <c r="D60"/>
      <c r="E60" s="14">
        <v>102458</v>
      </c>
      <c r="F60" s="17"/>
      <c r="G60" s="17">
        <v>4037613</v>
      </c>
      <c r="H60"/>
      <c r="I60" s="31">
        <v>2215872</v>
      </c>
      <c r="J60" s="14">
        <v>185279</v>
      </c>
      <c r="K60" s="17">
        <v>289773</v>
      </c>
      <c r="L60" s="35">
        <v>21065</v>
      </c>
      <c r="M60"/>
      <c r="N60" s="17">
        <v>1013272</v>
      </c>
      <c r="O60" s="16"/>
      <c r="P60" s="17">
        <v>598394</v>
      </c>
      <c r="R60" s="12">
        <v>12.709166666666667</v>
      </c>
      <c r="S60" s="12"/>
      <c r="T60" s="17">
        <v>235825000</v>
      </c>
      <c r="U60" s="1">
        <v>66.2</v>
      </c>
      <c r="V60" s="17">
        <v>174211</v>
      </c>
      <c r="W60" s="17">
        <v>9412</v>
      </c>
    </row>
    <row r="61" spans="1:23" ht="13" x14ac:dyDescent="0.3">
      <c r="A61" s="26">
        <v>1985</v>
      </c>
      <c r="C61" s="17">
        <v>7951074</v>
      </c>
      <c r="D61"/>
      <c r="E61" s="14">
        <v>104987</v>
      </c>
      <c r="F61" s="17"/>
      <c r="G61" s="17">
        <v>4338979</v>
      </c>
      <c r="H61"/>
      <c r="I61" s="31">
        <v>2387324</v>
      </c>
      <c r="J61" s="14">
        <v>189100</v>
      </c>
      <c r="K61" s="17">
        <v>308133</v>
      </c>
      <c r="L61" s="35">
        <v>21360</v>
      </c>
      <c r="M61"/>
      <c r="N61" s="17">
        <v>1049527</v>
      </c>
      <c r="O61" s="16"/>
      <c r="P61" s="17">
        <v>640137</v>
      </c>
      <c r="R61" s="12">
        <v>11.373333333333333</v>
      </c>
      <c r="S61" s="12"/>
      <c r="T61" s="17">
        <v>237924000</v>
      </c>
      <c r="U61" s="1">
        <v>66.3</v>
      </c>
      <c r="V61" s="17">
        <v>177608</v>
      </c>
      <c r="W61" s="17">
        <v>9327</v>
      </c>
    </row>
    <row r="62" spans="1:23" ht="13" x14ac:dyDescent="0.3">
      <c r="A62" s="26">
        <v>1986</v>
      </c>
      <c r="C62" s="17">
        <v>8226392</v>
      </c>
      <c r="D62"/>
      <c r="E62" s="14">
        <v>106873</v>
      </c>
      <c r="F62" s="17"/>
      <c r="G62" s="17">
        <v>4579631</v>
      </c>
      <c r="H62"/>
      <c r="I62" s="31">
        <v>2542063</v>
      </c>
      <c r="J62" s="14">
        <v>197927</v>
      </c>
      <c r="K62" s="17">
        <v>323373</v>
      </c>
      <c r="L62" s="35">
        <v>24895</v>
      </c>
      <c r="M62"/>
      <c r="N62" s="17">
        <v>1087233</v>
      </c>
      <c r="O62" s="16"/>
      <c r="P62" s="17">
        <v>685295</v>
      </c>
      <c r="R62" s="12">
        <v>9.0208333333333339</v>
      </c>
      <c r="S62" s="12"/>
      <c r="T62" s="17">
        <v>240133000</v>
      </c>
      <c r="U62" s="1">
        <v>66.2</v>
      </c>
      <c r="V62" s="17">
        <v>179575</v>
      </c>
      <c r="W62" s="17">
        <v>9369</v>
      </c>
    </row>
    <row r="63" spans="1:23" ht="13" x14ac:dyDescent="0.3">
      <c r="A63" s="26">
        <v>1987</v>
      </c>
      <c r="C63" s="17">
        <v>8510990</v>
      </c>
      <c r="D63"/>
      <c r="E63" s="14">
        <v>109754</v>
      </c>
      <c r="F63" s="17"/>
      <c r="G63" s="17">
        <v>4855215</v>
      </c>
      <c r="H63"/>
      <c r="I63" s="31">
        <v>2722405</v>
      </c>
      <c r="J63" s="14">
        <v>228075</v>
      </c>
      <c r="K63" s="17">
        <v>347545</v>
      </c>
      <c r="L63" s="35">
        <v>30282</v>
      </c>
      <c r="M63"/>
      <c r="N63" s="17">
        <v>1146813</v>
      </c>
      <c r="O63" s="16"/>
      <c r="P63" s="17">
        <v>730385</v>
      </c>
      <c r="R63" s="12">
        <v>9.3758333333333326</v>
      </c>
      <c r="S63" s="12"/>
      <c r="T63" s="17">
        <v>242289000</v>
      </c>
      <c r="U63" s="1">
        <v>66</v>
      </c>
      <c r="V63" s="17">
        <v>184785</v>
      </c>
      <c r="W63" s="17">
        <v>9665</v>
      </c>
    </row>
    <row r="64" spans="1:23" ht="13" x14ac:dyDescent="0.3">
      <c r="A64" s="26">
        <v>1988</v>
      </c>
      <c r="C64" s="17">
        <v>8866498</v>
      </c>
      <c r="D64"/>
      <c r="E64" s="14">
        <v>112864</v>
      </c>
      <c r="F64" s="17"/>
      <c r="G64" s="17">
        <v>5236438</v>
      </c>
      <c r="H64"/>
      <c r="I64" s="31">
        <v>2947987</v>
      </c>
      <c r="J64" s="14">
        <v>270406</v>
      </c>
      <c r="K64" s="17">
        <v>374464</v>
      </c>
      <c r="L64" s="35">
        <v>29501</v>
      </c>
      <c r="M64"/>
      <c r="N64" s="17">
        <v>1195364</v>
      </c>
      <c r="O64" s="16"/>
      <c r="P64" s="17">
        <v>784496</v>
      </c>
      <c r="R64" s="12">
        <v>9.7100000000000009</v>
      </c>
      <c r="S64" s="12"/>
      <c r="T64" s="17">
        <v>244499000</v>
      </c>
      <c r="U64" s="1">
        <v>65.900000000000006</v>
      </c>
      <c r="V64" s="17">
        <v>189670</v>
      </c>
      <c r="W64" s="17">
        <v>9956</v>
      </c>
    </row>
    <row r="65" spans="1:23" ht="13" x14ac:dyDescent="0.3">
      <c r="A65" s="26">
        <v>1989</v>
      </c>
      <c r="C65" s="17">
        <v>9192134</v>
      </c>
      <c r="D65"/>
      <c r="E65" s="14">
        <v>115501</v>
      </c>
      <c r="F65" s="17"/>
      <c r="G65" s="17">
        <v>5641580</v>
      </c>
      <c r="H65"/>
      <c r="I65" s="31">
        <v>3139601</v>
      </c>
      <c r="J65" s="14">
        <v>280222</v>
      </c>
      <c r="K65" s="17">
        <v>398867</v>
      </c>
      <c r="L65" s="35">
        <v>27428</v>
      </c>
      <c r="M65"/>
      <c r="N65" s="17">
        <v>1270134</v>
      </c>
      <c r="O65" s="16"/>
      <c r="P65" s="17">
        <v>838258</v>
      </c>
      <c r="R65" s="12">
        <v>9.2575000000000003</v>
      </c>
      <c r="S65" s="12"/>
      <c r="T65" s="17">
        <v>246819000</v>
      </c>
      <c r="U65" s="1">
        <v>65.8</v>
      </c>
      <c r="V65" s="17">
        <v>194925</v>
      </c>
      <c r="W65" s="17">
        <v>10070</v>
      </c>
    </row>
    <row r="66" spans="1:23" ht="13" x14ac:dyDescent="0.3">
      <c r="A66" s="26">
        <v>1990</v>
      </c>
      <c r="C66" s="17">
        <v>9365494</v>
      </c>
      <c r="D66"/>
      <c r="E66" s="14">
        <v>116964</v>
      </c>
      <c r="F66" s="17"/>
      <c r="G66" s="17">
        <v>5963144</v>
      </c>
      <c r="H66"/>
      <c r="I66" s="31">
        <v>3340373</v>
      </c>
      <c r="J66" s="14">
        <v>303745</v>
      </c>
      <c r="K66" s="17">
        <v>424990</v>
      </c>
      <c r="L66" s="35">
        <v>26994</v>
      </c>
      <c r="M66"/>
      <c r="N66" s="17">
        <v>1283818</v>
      </c>
      <c r="O66" s="16"/>
      <c r="P66" s="17">
        <v>888532</v>
      </c>
      <c r="R66" s="12">
        <v>9.3216666666666672</v>
      </c>
      <c r="S66" s="12"/>
      <c r="T66" s="17">
        <v>249623000</v>
      </c>
      <c r="U66" s="1">
        <v>65.7</v>
      </c>
      <c r="V66" s="17">
        <v>196442</v>
      </c>
      <c r="W66" s="17">
        <v>10132</v>
      </c>
    </row>
    <row r="67" spans="1:23" ht="13" x14ac:dyDescent="0.3">
      <c r="A67" s="26">
        <v>1991</v>
      </c>
      <c r="C67" s="17">
        <v>9355355</v>
      </c>
      <c r="D67"/>
      <c r="E67" s="14">
        <v>115525</v>
      </c>
      <c r="F67" s="17"/>
      <c r="G67" s="17">
        <v>6158129</v>
      </c>
      <c r="H67"/>
      <c r="I67" s="31">
        <v>3450516</v>
      </c>
      <c r="J67" s="14">
        <v>313018</v>
      </c>
      <c r="K67" s="17">
        <v>457091</v>
      </c>
      <c r="L67" s="35">
        <v>27488</v>
      </c>
      <c r="M67"/>
      <c r="N67" s="17">
        <v>1238437</v>
      </c>
      <c r="O67" s="16"/>
      <c r="P67" s="17">
        <v>932393</v>
      </c>
      <c r="R67" s="12">
        <v>8.769166666666667</v>
      </c>
      <c r="S67" s="12"/>
      <c r="T67" s="17">
        <v>252981000</v>
      </c>
      <c r="U67" s="1">
        <v>65.5</v>
      </c>
      <c r="V67" s="17">
        <v>192286</v>
      </c>
      <c r="W67" s="17">
        <v>10373</v>
      </c>
    </row>
    <row r="68" spans="1:23" ht="13" x14ac:dyDescent="0.3">
      <c r="A68" s="26">
        <v>1992</v>
      </c>
      <c r="C68" s="17">
        <v>9684892</v>
      </c>
      <c r="D68"/>
      <c r="E68" s="14">
        <v>115968</v>
      </c>
      <c r="F68" s="17"/>
      <c r="G68" s="17">
        <v>6520327</v>
      </c>
      <c r="H68"/>
      <c r="I68" s="31">
        <v>3668246</v>
      </c>
      <c r="J68" s="14">
        <v>349741</v>
      </c>
      <c r="K68" s="17">
        <v>483375</v>
      </c>
      <c r="L68" s="35">
        <v>30088</v>
      </c>
      <c r="M68"/>
      <c r="N68" s="17">
        <v>1309124</v>
      </c>
      <c r="O68" s="16"/>
      <c r="P68" s="17">
        <v>960247</v>
      </c>
      <c r="R68" s="12">
        <v>8.14</v>
      </c>
      <c r="S68" s="12"/>
      <c r="T68" s="17">
        <v>256514000</v>
      </c>
      <c r="U68" s="1">
        <v>65.400000000000006</v>
      </c>
      <c r="V68" s="17">
        <v>193316</v>
      </c>
      <c r="W68" s="17">
        <v>10040</v>
      </c>
    </row>
    <row r="69" spans="1:23" ht="13" x14ac:dyDescent="0.3">
      <c r="A69" s="26">
        <v>1993</v>
      </c>
      <c r="C69" s="17">
        <v>9951502</v>
      </c>
      <c r="D69"/>
      <c r="E69" s="14">
        <v>117604</v>
      </c>
      <c r="F69" s="17"/>
      <c r="G69" s="17">
        <v>6858559</v>
      </c>
      <c r="H69"/>
      <c r="I69" s="31">
        <v>3817290</v>
      </c>
      <c r="J69" s="14">
        <v>381324</v>
      </c>
      <c r="K69" s="17">
        <v>503126</v>
      </c>
      <c r="L69" s="35">
        <v>36681</v>
      </c>
      <c r="M69"/>
      <c r="N69" s="17">
        <v>1398709</v>
      </c>
      <c r="O69" s="16"/>
      <c r="P69" s="17">
        <v>1003498</v>
      </c>
      <c r="R69" s="12">
        <v>7.2191666666666663</v>
      </c>
      <c r="S69" s="12"/>
      <c r="T69" s="17">
        <v>259919000</v>
      </c>
      <c r="U69" s="1">
        <v>65.3</v>
      </c>
      <c r="V69" s="17">
        <v>196699</v>
      </c>
      <c r="W69" s="17">
        <v>10505</v>
      </c>
    </row>
    <row r="70" spans="1:23" ht="13" x14ac:dyDescent="0.3">
      <c r="A70" s="26">
        <v>1994</v>
      </c>
      <c r="C70" s="17">
        <v>10352432</v>
      </c>
      <c r="D70"/>
      <c r="E70" s="14">
        <v>120379</v>
      </c>
      <c r="F70" s="17"/>
      <c r="G70" s="17">
        <v>7287236</v>
      </c>
      <c r="H70"/>
      <c r="I70" s="31">
        <v>4006192</v>
      </c>
      <c r="J70" s="14">
        <v>411705</v>
      </c>
      <c r="K70" s="17">
        <v>545248</v>
      </c>
      <c r="L70" s="35">
        <v>32523</v>
      </c>
      <c r="M70"/>
      <c r="N70" s="17">
        <v>1550658</v>
      </c>
      <c r="O70" s="16"/>
      <c r="P70" s="17">
        <v>1055610</v>
      </c>
      <c r="R70" s="12">
        <v>7.9625000000000004</v>
      </c>
      <c r="S70" s="12"/>
      <c r="T70" s="17">
        <v>263126000</v>
      </c>
      <c r="U70" s="1">
        <v>65.3</v>
      </c>
      <c r="V70" s="17">
        <v>202067</v>
      </c>
      <c r="W70" s="17">
        <v>10564</v>
      </c>
    </row>
    <row r="71" spans="1:23" ht="13" x14ac:dyDescent="0.3">
      <c r="A71" s="26">
        <v>1995</v>
      </c>
      <c r="C71" s="17">
        <v>10630321</v>
      </c>
      <c r="D71"/>
      <c r="E71" s="14">
        <v>123236</v>
      </c>
      <c r="F71" s="17"/>
      <c r="G71" s="17">
        <v>7639749</v>
      </c>
      <c r="H71"/>
      <c r="I71" s="31">
        <v>4198088</v>
      </c>
      <c r="J71" s="14">
        <v>449546</v>
      </c>
      <c r="K71" s="17">
        <v>557904</v>
      </c>
      <c r="L71" s="35">
        <v>34812</v>
      </c>
      <c r="M71"/>
      <c r="N71" s="17">
        <v>1625177</v>
      </c>
      <c r="O71" s="16"/>
      <c r="P71" s="17">
        <v>1122381</v>
      </c>
      <c r="R71" s="12">
        <v>7.59</v>
      </c>
      <c r="S71" s="12"/>
      <c r="T71" s="17">
        <v>266278000</v>
      </c>
      <c r="U71" s="1">
        <v>65.3</v>
      </c>
      <c r="V71" s="17">
        <v>207463</v>
      </c>
      <c r="W71" s="17">
        <v>10514</v>
      </c>
    </row>
    <row r="72" spans="1:23" ht="13" x14ac:dyDescent="0.3">
      <c r="A72" s="26">
        <v>1996</v>
      </c>
      <c r="C72" s="17">
        <v>11031350</v>
      </c>
      <c r="D72"/>
      <c r="E72" s="14">
        <v>125461</v>
      </c>
      <c r="F72" s="17"/>
      <c r="G72" s="17">
        <v>8073122</v>
      </c>
      <c r="H72"/>
      <c r="I72" s="31">
        <v>4416942</v>
      </c>
      <c r="J72" s="14">
        <v>490460</v>
      </c>
      <c r="K72" s="17">
        <v>580754</v>
      </c>
      <c r="L72" s="35">
        <v>35234</v>
      </c>
      <c r="M72"/>
      <c r="N72" s="17">
        <v>1752014</v>
      </c>
      <c r="O72" s="16"/>
      <c r="P72" s="17">
        <v>1175306</v>
      </c>
      <c r="R72" s="12">
        <v>7.37</v>
      </c>
      <c r="S72" s="12"/>
      <c r="T72" s="17">
        <v>269394000</v>
      </c>
      <c r="U72" s="1">
        <v>65.3</v>
      </c>
      <c r="V72" s="17">
        <v>210161</v>
      </c>
      <c r="W72" s="17">
        <v>10524</v>
      </c>
    </row>
    <row r="73" spans="1:23" ht="13" x14ac:dyDescent="0.3">
      <c r="A73" s="26">
        <v>1997</v>
      </c>
      <c r="C73" s="17">
        <v>11521938</v>
      </c>
      <c r="D73"/>
      <c r="E73" s="14">
        <v>128316</v>
      </c>
      <c r="F73" s="17"/>
      <c r="G73" s="17">
        <v>8577552</v>
      </c>
      <c r="H73"/>
      <c r="I73" s="31">
        <v>4708818</v>
      </c>
      <c r="J73" s="14">
        <v>525992</v>
      </c>
      <c r="K73" s="17">
        <v>611616</v>
      </c>
      <c r="L73" s="35">
        <v>33810</v>
      </c>
      <c r="M73"/>
      <c r="N73" s="17">
        <v>1922205</v>
      </c>
      <c r="O73" s="16"/>
      <c r="P73" s="17">
        <v>1239325</v>
      </c>
      <c r="R73" s="12">
        <v>7.2616666666666667</v>
      </c>
      <c r="S73" s="12"/>
      <c r="T73" s="17">
        <v>272657000</v>
      </c>
      <c r="U73" s="1">
        <v>65.5</v>
      </c>
      <c r="V73" s="17">
        <v>216596</v>
      </c>
      <c r="W73" s="17">
        <v>10544</v>
      </c>
    </row>
    <row r="74" spans="1:23" ht="13" x14ac:dyDescent="0.3">
      <c r="A74" s="26">
        <v>1998</v>
      </c>
      <c r="C74" s="17">
        <v>12038283</v>
      </c>
      <c r="D74"/>
      <c r="E74" s="17">
        <v>131563</v>
      </c>
      <c r="F74" s="17"/>
      <c r="G74" s="17">
        <v>9062817</v>
      </c>
      <c r="H74"/>
      <c r="I74" s="17">
        <v>5071138</v>
      </c>
      <c r="J74" s="17">
        <v>579474</v>
      </c>
      <c r="K74" s="17">
        <v>639473</v>
      </c>
      <c r="L74" s="35">
        <v>36368</v>
      </c>
      <c r="M74"/>
      <c r="N74" s="17">
        <v>2080672</v>
      </c>
      <c r="O74" s="16"/>
      <c r="P74" s="17">
        <v>1309737</v>
      </c>
      <c r="R74" s="12">
        <v>6.5316666666666663</v>
      </c>
      <c r="S74" s="12"/>
      <c r="T74" s="17">
        <v>275854000</v>
      </c>
      <c r="U74" s="1">
        <v>65.599999999999994</v>
      </c>
      <c r="V74" s="17">
        <v>222346</v>
      </c>
      <c r="W74" s="17">
        <v>10341</v>
      </c>
    </row>
    <row r="75" spans="1:23" ht="13" x14ac:dyDescent="0.3">
      <c r="A75" s="26">
        <v>1999</v>
      </c>
      <c r="C75" s="17">
        <v>12610491</v>
      </c>
      <c r="D75"/>
      <c r="E75" s="17">
        <v>134350</v>
      </c>
      <c r="F75" s="17"/>
      <c r="G75" s="17">
        <v>9630663</v>
      </c>
      <c r="H75"/>
      <c r="I75" s="17">
        <v>5402762</v>
      </c>
      <c r="J75" s="17">
        <v>627671</v>
      </c>
      <c r="K75" s="17">
        <v>673585</v>
      </c>
      <c r="L75" s="35">
        <v>45209</v>
      </c>
      <c r="M75"/>
      <c r="N75" s="17">
        <v>2255537</v>
      </c>
      <c r="O75" s="16"/>
      <c r="P75" s="17">
        <v>1398934</v>
      </c>
      <c r="R75" s="12">
        <v>7.041666666666667</v>
      </c>
      <c r="S75" s="12"/>
      <c r="T75" s="17">
        <v>279040000</v>
      </c>
      <c r="U75" s="1">
        <v>65.8</v>
      </c>
      <c r="V75" s="17">
        <v>226894</v>
      </c>
      <c r="W75" s="17">
        <v>10121</v>
      </c>
    </row>
    <row r="76" spans="1:23" ht="13" x14ac:dyDescent="0.3">
      <c r="A76" s="26">
        <v>2000</v>
      </c>
      <c r="C76" s="17">
        <v>13130987</v>
      </c>
      <c r="D76"/>
      <c r="E76" s="17">
        <v>137228</v>
      </c>
      <c r="F76" s="17"/>
      <c r="G76" s="17">
        <v>10252347</v>
      </c>
      <c r="H76"/>
      <c r="I76" s="17">
        <v>5848064</v>
      </c>
      <c r="J76" s="17">
        <v>674045</v>
      </c>
      <c r="K76" s="17">
        <v>708556</v>
      </c>
      <c r="L76" s="35">
        <v>45840</v>
      </c>
      <c r="M76"/>
      <c r="N76" s="17">
        <v>2427258</v>
      </c>
      <c r="O76" s="16"/>
      <c r="P76" s="17">
        <v>1511225</v>
      </c>
      <c r="R76" s="12">
        <v>7.6224999999999996</v>
      </c>
      <c r="S76" s="12"/>
      <c r="T76" s="17">
        <v>282162411</v>
      </c>
      <c r="U76" s="1">
        <v>66</v>
      </c>
      <c r="V76" s="17">
        <v>230609</v>
      </c>
      <c r="W76" s="17">
        <v>10232</v>
      </c>
    </row>
    <row r="77" spans="1:23" ht="13" x14ac:dyDescent="0.3">
      <c r="A77" s="26">
        <v>2001</v>
      </c>
      <c r="C77" s="17">
        <v>13262079</v>
      </c>
      <c r="D77"/>
      <c r="E77" s="17">
        <v>136872</v>
      </c>
      <c r="F77" s="17"/>
      <c r="G77" s="17">
        <v>10581822</v>
      </c>
      <c r="H77"/>
      <c r="I77" s="17">
        <v>6039136</v>
      </c>
      <c r="J77" s="17">
        <v>728238</v>
      </c>
      <c r="K77" s="17">
        <v>727690</v>
      </c>
      <c r="L77" s="35">
        <v>58710</v>
      </c>
      <c r="M77"/>
      <c r="N77" s="17">
        <v>2346725</v>
      </c>
      <c r="O77" s="16"/>
      <c r="P77" s="17">
        <v>1599511</v>
      </c>
      <c r="R77" s="12">
        <v>7.0824999999999996</v>
      </c>
      <c r="S77" s="12"/>
      <c r="T77" s="17">
        <v>284968955</v>
      </c>
      <c r="U77" s="1">
        <v>66.2</v>
      </c>
      <c r="V77" s="17">
        <v>227725</v>
      </c>
      <c r="W77" s="17">
        <v>10133</v>
      </c>
    </row>
    <row r="78" spans="1:23" ht="13" x14ac:dyDescent="0.3">
      <c r="A78" s="26">
        <v>2002</v>
      </c>
      <c r="C78" s="17">
        <v>13493064</v>
      </c>
      <c r="D78"/>
      <c r="E78" s="17">
        <v>135840</v>
      </c>
      <c r="F78" s="17"/>
      <c r="G78" s="17">
        <v>10936418</v>
      </c>
      <c r="H78"/>
      <c r="I78" s="17">
        <v>6135569</v>
      </c>
      <c r="J78" s="17">
        <v>761939</v>
      </c>
      <c r="K78" s="17">
        <v>760030</v>
      </c>
      <c r="L78" s="35">
        <v>41396</v>
      </c>
      <c r="M78"/>
      <c r="N78" s="17">
        <v>2374093</v>
      </c>
      <c r="O78" s="16"/>
      <c r="P78" s="17">
        <v>1657976</v>
      </c>
      <c r="R78" s="12">
        <v>6.4916666666666671</v>
      </c>
      <c r="S78" s="12"/>
      <c r="T78" s="17">
        <v>287625193</v>
      </c>
      <c r="U78" s="1">
        <v>66.3</v>
      </c>
      <c r="V78" s="17">
        <v>225643</v>
      </c>
      <c r="W78" s="17">
        <v>9963</v>
      </c>
    </row>
    <row r="79" spans="1:23" ht="13" x14ac:dyDescent="0.3">
      <c r="A79" s="26">
        <v>2003</v>
      </c>
      <c r="C79" s="17">
        <v>13879129</v>
      </c>
      <c r="D79"/>
      <c r="E79" s="17">
        <v>135473</v>
      </c>
      <c r="F79" s="17"/>
      <c r="G79" s="17">
        <v>11458246</v>
      </c>
      <c r="H79"/>
      <c r="I79" s="17">
        <v>6354054</v>
      </c>
      <c r="J79" s="17">
        <v>767702</v>
      </c>
      <c r="K79" s="17">
        <v>805616</v>
      </c>
      <c r="L79" s="35">
        <v>49057</v>
      </c>
      <c r="M79"/>
      <c r="N79" s="17">
        <v>2491277</v>
      </c>
      <c r="O79" s="16"/>
      <c r="P79" s="17">
        <v>1719081</v>
      </c>
      <c r="R79" s="12">
        <v>5.666666666666667</v>
      </c>
      <c r="S79" s="12"/>
      <c r="T79" s="17">
        <v>290107933</v>
      </c>
      <c r="U79" s="1">
        <v>66.5</v>
      </c>
      <c r="V79" s="17">
        <v>224449</v>
      </c>
      <c r="W79" s="17">
        <v>10297</v>
      </c>
    </row>
    <row r="80" spans="1:23" ht="13" x14ac:dyDescent="0.3">
      <c r="A80" s="26">
        <v>2004</v>
      </c>
      <c r="C80" s="17">
        <v>14406382</v>
      </c>
      <c r="D80"/>
      <c r="E80" s="17">
        <v>136851</v>
      </c>
      <c r="F80" s="17"/>
      <c r="G80" s="17">
        <v>12213730</v>
      </c>
      <c r="H80"/>
      <c r="I80" s="17">
        <v>6720058</v>
      </c>
      <c r="J80" s="17">
        <v>814869</v>
      </c>
      <c r="K80" s="17">
        <v>868098</v>
      </c>
      <c r="L80" s="35">
        <v>46386</v>
      </c>
      <c r="M80"/>
      <c r="N80" s="17">
        <v>2767457</v>
      </c>
      <c r="O80" s="16"/>
      <c r="P80" s="17">
        <v>1821828</v>
      </c>
      <c r="R80" s="12">
        <v>5.628333333333333</v>
      </c>
      <c r="S80" s="12"/>
      <c r="T80" s="17">
        <v>292805298</v>
      </c>
      <c r="U80" s="1">
        <v>66.599999999999994</v>
      </c>
      <c r="V80" s="17">
        <v>227128</v>
      </c>
      <c r="W80" s="17">
        <v>10429</v>
      </c>
    </row>
    <row r="81" spans="1:23" ht="13" x14ac:dyDescent="0.3">
      <c r="A81" s="26">
        <v>2005</v>
      </c>
      <c r="C81" s="17">
        <v>14912509</v>
      </c>
      <c r="D81"/>
      <c r="E81" s="17">
        <v>138756</v>
      </c>
      <c r="F81" s="17"/>
      <c r="G81" s="17">
        <v>13036637</v>
      </c>
      <c r="H81"/>
      <c r="I81" s="17">
        <v>7066605</v>
      </c>
      <c r="J81" s="17">
        <v>870540</v>
      </c>
      <c r="K81" s="17">
        <v>942438</v>
      </c>
      <c r="L81" s="35">
        <v>60911</v>
      </c>
      <c r="M81"/>
      <c r="N81" s="17">
        <v>3048006</v>
      </c>
      <c r="O81" s="16"/>
      <c r="P81" s="17">
        <v>1971024</v>
      </c>
      <c r="R81" s="12">
        <v>5.2350000000000003</v>
      </c>
      <c r="S81" s="12"/>
      <c r="T81" s="17">
        <v>295516599</v>
      </c>
      <c r="U81" s="1">
        <v>66.8</v>
      </c>
      <c r="V81" s="17">
        <v>230400</v>
      </c>
      <c r="W81" s="17">
        <v>10453</v>
      </c>
    </row>
    <row r="82" spans="1:23" ht="13" x14ac:dyDescent="0.3">
      <c r="A82" s="26">
        <v>2006</v>
      </c>
      <c r="C82" s="17">
        <v>15338257</v>
      </c>
      <c r="D82"/>
      <c r="E82" s="17">
        <v>141153</v>
      </c>
      <c r="F82" s="17"/>
      <c r="G82" s="17">
        <v>13814609</v>
      </c>
      <c r="H82"/>
      <c r="I82" s="17">
        <v>7479895</v>
      </c>
      <c r="J82" s="17">
        <v>948631</v>
      </c>
      <c r="K82" s="17">
        <v>997040</v>
      </c>
      <c r="L82" s="35">
        <v>51467</v>
      </c>
      <c r="M82"/>
      <c r="N82" s="17">
        <v>3251847</v>
      </c>
      <c r="O82" s="16"/>
      <c r="P82" s="17">
        <v>2124124</v>
      </c>
      <c r="R82" s="12">
        <v>5.5875000000000004</v>
      </c>
      <c r="S82" s="12"/>
      <c r="T82" s="17">
        <v>298379912</v>
      </c>
      <c r="U82" s="1">
        <v>66.8</v>
      </c>
      <c r="V82" s="17">
        <v>234732</v>
      </c>
      <c r="W82" s="17">
        <v>10589</v>
      </c>
    </row>
    <row r="83" spans="1:23" ht="13" x14ac:dyDescent="0.3">
      <c r="A83" s="26">
        <v>2007</v>
      </c>
      <c r="C83" s="17">
        <v>15626029</v>
      </c>
      <c r="D83"/>
      <c r="E83" s="17">
        <v>142596</v>
      </c>
      <c r="F83" s="17"/>
      <c r="G83" s="17">
        <v>14451860</v>
      </c>
      <c r="H83"/>
      <c r="I83" s="17">
        <v>7878862</v>
      </c>
      <c r="J83" s="17">
        <v>881247</v>
      </c>
      <c r="K83" s="17">
        <v>1036829</v>
      </c>
      <c r="L83" s="35">
        <v>54584</v>
      </c>
      <c r="M83"/>
      <c r="N83" s="17">
        <v>3265035</v>
      </c>
      <c r="O83" s="16"/>
      <c r="P83" s="17">
        <v>2252806</v>
      </c>
      <c r="R83" s="12">
        <v>5.5558333333333332</v>
      </c>
      <c r="S83" s="12"/>
      <c r="T83" s="17">
        <v>301231207</v>
      </c>
      <c r="U83" s="1">
        <v>66.900000000000006</v>
      </c>
      <c r="V83" s="17">
        <v>236610</v>
      </c>
      <c r="W83" s="17">
        <v>10419</v>
      </c>
    </row>
    <row r="84" spans="1:23" ht="13" x14ac:dyDescent="0.3">
      <c r="A84" s="26">
        <v>2008</v>
      </c>
      <c r="C84" s="17">
        <v>15604687</v>
      </c>
      <c r="D84"/>
      <c r="E84" s="17">
        <v>141576</v>
      </c>
      <c r="F84" s="17"/>
      <c r="G84" s="17">
        <v>14712845</v>
      </c>
      <c r="H84"/>
      <c r="I84" s="17">
        <v>8056978</v>
      </c>
      <c r="J84" s="17">
        <v>785625</v>
      </c>
      <c r="K84" s="17">
        <v>1049740</v>
      </c>
      <c r="L84" s="35">
        <v>52557</v>
      </c>
      <c r="M84"/>
      <c r="N84" s="17">
        <v>3107208</v>
      </c>
      <c r="O84" s="16"/>
      <c r="P84" s="17">
        <v>2358842</v>
      </c>
      <c r="R84" s="12">
        <v>5.6316666666666668</v>
      </c>
      <c r="S84" s="12"/>
      <c r="T84" s="17">
        <v>304093966</v>
      </c>
      <c r="U84" s="1">
        <v>66.900000000000006</v>
      </c>
      <c r="V84" s="17">
        <v>234039</v>
      </c>
      <c r="W84" s="17">
        <v>10063</v>
      </c>
    </row>
    <row r="85" spans="1:23" ht="13" x14ac:dyDescent="0.3">
      <c r="A85" s="26">
        <v>2009</v>
      </c>
      <c r="C85" s="17">
        <v>15208834</v>
      </c>
      <c r="D85"/>
      <c r="E85" s="17">
        <v>135574</v>
      </c>
      <c r="F85" s="17"/>
      <c r="G85" s="17">
        <v>14448932</v>
      </c>
      <c r="H85"/>
      <c r="I85" s="17">
        <v>7758509</v>
      </c>
      <c r="J85" s="17">
        <v>774785</v>
      </c>
      <c r="K85" s="17">
        <v>1026818</v>
      </c>
      <c r="L85" s="35">
        <v>58347</v>
      </c>
      <c r="M85"/>
      <c r="N85" s="17">
        <v>2572572</v>
      </c>
      <c r="O85" s="16"/>
      <c r="P85" s="17">
        <v>2371476</v>
      </c>
      <c r="R85" s="12">
        <v>5.3133333333333335</v>
      </c>
      <c r="S85" s="12"/>
      <c r="T85" s="17">
        <v>306771529</v>
      </c>
      <c r="U85" s="1">
        <v>66.900000000000006</v>
      </c>
      <c r="V85" s="17">
        <v>221573</v>
      </c>
      <c r="W85" s="17">
        <v>9829</v>
      </c>
    </row>
    <row r="86" spans="1:23" ht="13" x14ac:dyDescent="0.3">
      <c r="A86" s="26">
        <v>2010</v>
      </c>
      <c r="C86" s="17">
        <v>15598753</v>
      </c>
      <c r="D86"/>
      <c r="E86" s="17">
        <v>134714</v>
      </c>
      <c r="F86" s="17"/>
      <c r="G86" s="17">
        <v>14992052</v>
      </c>
      <c r="H86"/>
      <c r="I86" s="17">
        <v>7924936</v>
      </c>
      <c r="J86" s="17">
        <v>930451</v>
      </c>
      <c r="K86" s="17">
        <v>1063074</v>
      </c>
      <c r="L86" s="35">
        <v>55808</v>
      </c>
      <c r="M86"/>
      <c r="N86" s="17">
        <v>2809976</v>
      </c>
      <c r="O86" s="16"/>
      <c r="P86" s="17">
        <v>2390926</v>
      </c>
      <c r="R86" s="12">
        <v>4.9433333333333334</v>
      </c>
      <c r="S86" s="12"/>
      <c r="T86" s="17">
        <v>309338421</v>
      </c>
      <c r="U86" s="1">
        <v>66.900000000000006</v>
      </c>
      <c r="V86" s="17">
        <v>222053</v>
      </c>
      <c r="W86" s="17">
        <v>9681</v>
      </c>
    </row>
    <row r="87" spans="1:23" ht="13" x14ac:dyDescent="0.3">
      <c r="A87" s="26">
        <v>2011</v>
      </c>
      <c r="C87" s="17">
        <v>15840664</v>
      </c>
      <c r="D87"/>
      <c r="E87" s="17">
        <v>136258</v>
      </c>
      <c r="F87" s="17"/>
      <c r="G87" s="17">
        <v>15542582</v>
      </c>
      <c r="H87"/>
      <c r="I87" s="17">
        <v>8225931</v>
      </c>
      <c r="J87" s="17">
        <v>977677</v>
      </c>
      <c r="K87" s="17">
        <v>1103724</v>
      </c>
      <c r="L87" s="35">
        <v>60008</v>
      </c>
      <c r="M87"/>
      <c r="N87" s="17">
        <v>2969181</v>
      </c>
      <c r="O87" s="16"/>
      <c r="P87" s="17">
        <v>2474467</v>
      </c>
      <c r="R87" s="12">
        <v>4.6391666666666671</v>
      </c>
      <c r="S87" s="12"/>
      <c r="T87" s="17">
        <v>311644280</v>
      </c>
      <c r="U87" s="1">
        <v>66.8</v>
      </c>
      <c r="V87" s="17">
        <v>226014</v>
      </c>
      <c r="W87" s="17">
        <v>9449</v>
      </c>
    </row>
    <row r="88" spans="1:23" ht="13" x14ac:dyDescent="0.3">
      <c r="A88" s="26">
        <v>2012</v>
      </c>
      <c r="C88" s="17">
        <v>16197007</v>
      </c>
      <c r="D88"/>
      <c r="E88" s="17">
        <v>138885</v>
      </c>
      <c r="F88" s="17"/>
      <c r="G88" s="17">
        <v>16197007</v>
      </c>
      <c r="H88"/>
      <c r="I88" s="17">
        <v>8566725</v>
      </c>
      <c r="J88" s="17">
        <v>1125361</v>
      </c>
      <c r="K88" s="17">
        <v>1136115</v>
      </c>
      <c r="L88" s="35">
        <v>58037</v>
      </c>
      <c r="M88"/>
      <c r="N88" s="17">
        <v>3242785</v>
      </c>
      <c r="O88" s="16"/>
      <c r="P88" s="17">
        <v>2575995</v>
      </c>
      <c r="R88" s="12">
        <v>3.6733333333333333</v>
      </c>
      <c r="S88" s="12"/>
      <c r="T88" s="17">
        <v>313993272</v>
      </c>
      <c r="U88" s="1">
        <v>66.7</v>
      </c>
      <c r="V88" s="17">
        <v>230328</v>
      </c>
      <c r="W88" s="17">
        <v>9529</v>
      </c>
    </row>
    <row r="89" spans="1:23" ht="13" x14ac:dyDescent="0.3">
      <c r="A89" s="26">
        <v>2013</v>
      </c>
      <c r="C89" s="17">
        <v>16495369</v>
      </c>
      <c r="D89"/>
      <c r="E89" s="17">
        <v>141103</v>
      </c>
      <c r="F89" s="17"/>
      <c r="G89" s="17">
        <v>16784851</v>
      </c>
      <c r="H89"/>
      <c r="I89" s="17">
        <v>8834222</v>
      </c>
      <c r="J89" s="17">
        <v>1122207</v>
      </c>
      <c r="K89" s="17">
        <v>1188663</v>
      </c>
      <c r="L89" s="35">
        <v>59720</v>
      </c>
      <c r="M89"/>
      <c r="N89" s="17">
        <v>3426416</v>
      </c>
      <c r="O89" s="15"/>
      <c r="P89" s="17">
        <v>2681218</v>
      </c>
      <c r="R89" s="12">
        <v>4.2350000000000003</v>
      </c>
      <c r="S89" s="12"/>
      <c r="T89" s="17">
        <v>316234505</v>
      </c>
      <c r="U89" s="1">
        <v>66.5</v>
      </c>
      <c r="V89" s="17">
        <v>233870</v>
      </c>
      <c r="W89" s="17">
        <v>9408</v>
      </c>
    </row>
    <row r="90" spans="1:23" ht="13" x14ac:dyDescent="0.3">
      <c r="A90" s="26">
        <v>2014</v>
      </c>
      <c r="C90" s="17">
        <v>16912038</v>
      </c>
      <c r="E90" s="17">
        <v>143758</v>
      </c>
      <c r="F90" s="17"/>
      <c r="G90" s="17">
        <v>17527258</v>
      </c>
      <c r="I90" s="17">
        <v>9249097</v>
      </c>
      <c r="J90" s="17">
        <v>1172176</v>
      </c>
      <c r="K90" s="17">
        <v>1240834</v>
      </c>
      <c r="L90" s="35">
        <v>58090</v>
      </c>
      <c r="N90" s="17">
        <v>3646745</v>
      </c>
      <c r="O90" s="15"/>
      <c r="P90" s="17">
        <v>2815026</v>
      </c>
      <c r="R90" s="12">
        <v>4.1624999999999996</v>
      </c>
      <c r="S90" s="12"/>
      <c r="T90" s="36">
        <v>318622525</v>
      </c>
      <c r="U90" s="1">
        <v>66.400000000000006</v>
      </c>
      <c r="V90" s="17">
        <v>238609</v>
      </c>
      <c r="W90" s="17">
        <v>9358</v>
      </c>
    </row>
    <row r="91" spans="1:23" ht="14.5" x14ac:dyDescent="0.35">
      <c r="A91" s="26">
        <v>2015</v>
      </c>
      <c r="C91" s="17">
        <v>17403843</v>
      </c>
      <c r="E91" s="17">
        <v>146634</v>
      </c>
      <c r="F91" s="17"/>
      <c r="G91" s="17">
        <v>18224780</v>
      </c>
      <c r="I91" s="37">
        <v>9699419</v>
      </c>
      <c r="J91" s="17">
        <v>1130769</v>
      </c>
      <c r="K91" s="37">
        <v>1275153</v>
      </c>
      <c r="L91" s="37">
        <v>57192</v>
      </c>
      <c r="N91" s="17">
        <v>3844099</v>
      </c>
      <c r="O91" s="15"/>
      <c r="P91" s="17">
        <v>2916464</v>
      </c>
      <c r="R91" s="12">
        <v>3.8866666666666667</v>
      </c>
      <c r="S91" s="12"/>
      <c r="T91" s="36">
        <v>321039839</v>
      </c>
      <c r="U91" s="39">
        <v>66.133388698039397</v>
      </c>
      <c r="V91" s="17">
        <v>243112</v>
      </c>
      <c r="W91" s="17">
        <v>9508</v>
      </c>
    </row>
    <row r="92" spans="1:23" ht="14.5" x14ac:dyDescent="0.35">
      <c r="A92" s="26">
        <v>2016</v>
      </c>
      <c r="C92" s="17">
        <v>17688890</v>
      </c>
      <c r="E92" s="17">
        <v>148765</v>
      </c>
      <c r="F92" s="17"/>
      <c r="G92" s="17">
        <v>18715040</v>
      </c>
      <c r="I92" s="37">
        <v>9963857</v>
      </c>
      <c r="J92" s="17">
        <v>1138923</v>
      </c>
      <c r="K92" s="37">
        <v>1311770</v>
      </c>
      <c r="L92" s="37">
        <v>61748</v>
      </c>
      <c r="N92" s="17">
        <v>3813941</v>
      </c>
      <c r="O92" s="15"/>
      <c r="P92" s="17">
        <v>2991574</v>
      </c>
      <c r="R92" s="12">
        <v>3.6658333333333335</v>
      </c>
      <c r="S92" s="12"/>
      <c r="T92" s="36">
        <v>323405935</v>
      </c>
      <c r="U92" s="39">
        <v>65.942978767970899</v>
      </c>
      <c r="V92" s="17">
        <v>246376</v>
      </c>
      <c r="W92" s="17">
        <v>9604</v>
      </c>
    </row>
    <row r="93" spans="1:23" ht="14.5" x14ac:dyDescent="0.35">
      <c r="A93" s="26">
        <v>2017</v>
      </c>
      <c r="C93" s="17">
        <v>18108082</v>
      </c>
      <c r="E93" s="17">
        <v>150694</v>
      </c>
      <c r="G93" s="17">
        <v>19519424</v>
      </c>
      <c r="I93" s="37">
        <v>10422544</v>
      </c>
      <c r="J93" s="17">
        <v>1163178</v>
      </c>
      <c r="K93" s="37">
        <v>1363965</v>
      </c>
      <c r="L93" s="37">
        <v>59874</v>
      </c>
      <c r="N93" s="17">
        <v>4025485</v>
      </c>
      <c r="P93" s="17">
        <v>3121444</v>
      </c>
      <c r="R93" s="12">
        <v>3.7433333333333332</v>
      </c>
      <c r="T93" s="36">
        <v>325719178</v>
      </c>
      <c r="U93" s="39">
        <v>65.722106022098401</v>
      </c>
      <c r="V93" s="17">
        <v>249777</v>
      </c>
      <c r="W93" s="17">
        <v>9525</v>
      </c>
    </row>
    <row r="94" spans="1:23" ht="14.5" x14ac:dyDescent="0.35">
      <c r="A94" s="26">
        <v>2018</v>
      </c>
      <c r="C94" s="37">
        <v>18687786</v>
      </c>
      <c r="E94" s="17">
        <v>153160</v>
      </c>
      <c r="G94" s="37">
        <v>20611861</v>
      </c>
      <c r="I94" s="37">
        <v>10950099</v>
      </c>
      <c r="J94" s="17">
        <v>1181325</v>
      </c>
      <c r="K94" s="37">
        <v>1444782</v>
      </c>
      <c r="L94" s="37">
        <v>63318</v>
      </c>
      <c r="N94" s="37">
        <v>4336750</v>
      </c>
      <c r="O94" s="37"/>
      <c r="P94" s="37">
        <v>3265016</v>
      </c>
      <c r="R94" s="12">
        <v>3.93</v>
      </c>
      <c r="T94" s="36">
        <v>327167434</v>
      </c>
      <c r="U94" s="39">
        <v>65.483305961931407</v>
      </c>
      <c r="V94" s="17">
        <v>254335</v>
      </c>
      <c r="W94" s="37">
        <v>9707</v>
      </c>
    </row>
    <row r="95" spans="1:23" ht="14.5" x14ac:dyDescent="0.35">
      <c r="A95" s="26">
        <v>2019</v>
      </c>
      <c r="C95" s="37">
        <v>19091662</v>
      </c>
      <c r="E95" s="17">
        <v>155195</v>
      </c>
      <c r="G95" s="37">
        <v>21433226</v>
      </c>
      <c r="I95" s="37">
        <v>11432433</v>
      </c>
      <c r="J95" s="17">
        <v>1245313</v>
      </c>
      <c r="K95" s="37">
        <v>1491428</v>
      </c>
      <c r="L95" s="37">
        <v>73886</v>
      </c>
      <c r="N95" s="37">
        <v>4504040</v>
      </c>
      <c r="P95" s="37">
        <v>3420936</v>
      </c>
      <c r="R95" s="12">
        <v>3.42</v>
      </c>
      <c r="T95" s="17">
        <v>328239523</v>
      </c>
      <c r="U95" s="39">
        <v>65.241076732588894</v>
      </c>
      <c r="V95" s="17">
        <v>257096</v>
      </c>
      <c r="W95" s="37">
        <v>9539</v>
      </c>
    </row>
    <row r="96" spans="1:23" x14ac:dyDescent="0.25">
      <c r="C96" s="16"/>
      <c r="G96" s="24"/>
    </row>
    <row r="97" spans="3:30" x14ac:dyDescent="0.2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W97" s="37"/>
      <c r="X97" s="37"/>
      <c r="Y97" s="37"/>
      <c r="Z97" s="37"/>
      <c r="AA97" s="37"/>
      <c r="AB97" s="37"/>
      <c r="AC97" s="37"/>
      <c r="AD97" s="37"/>
    </row>
    <row r="98" spans="3:30" x14ac:dyDescent="0.25">
      <c r="C98" s="16"/>
      <c r="G98" s="34"/>
      <c r="I98" s="37"/>
      <c r="J98" s="37"/>
      <c r="K98" s="37"/>
      <c r="L98" s="37"/>
      <c r="M98" s="37"/>
      <c r="N98" s="37"/>
      <c r="O98" s="37"/>
      <c r="P98" s="37"/>
      <c r="Q98" s="37"/>
    </row>
    <row r="99" spans="3:30" ht="14.5" x14ac:dyDescent="0.35">
      <c r="C99" s="16"/>
      <c r="T99" s="37"/>
      <c r="U99" s="38"/>
      <c r="V99" s="38"/>
      <c r="W99" s="38"/>
      <c r="X99" s="38"/>
      <c r="Y99" s="38"/>
      <c r="Z99" s="37"/>
      <c r="AA99" s="37"/>
    </row>
    <row r="100" spans="3:30" x14ac:dyDescent="0.25">
      <c r="C100" s="16"/>
    </row>
    <row r="101" spans="3:30" x14ac:dyDescent="0.25">
      <c r="C101" s="16"/>
    </row>
    <row r="102" spans="3:30" x14ac:dyDescent="0.25">
      <c r="C102" s="16"/>
    </row>
    <row r="103" spans="3:30" x14ac:dyDescent="0.25">
      <c r="C103" s="16"/>
    </row>
    <row r="104" spans="3:30" x14ac:dyDescent="0.25">
      <c r="C104" s="16"/>
    </row>
    <row r="105" spans="3:30" x14ac:dyDescent="0.25">
      <c r="C105" s="16"/>
    </row>
    <row r="106" spans="3:30" x14ac:dyDescent="0.25">
      <c r="C106" s="16"/>
    </row>
    <row r="107" spans="3:30" x14ac:dyDescent="0.25">
      <c r="C107" s="16"/>
    </row>
    <row r="108" spans="3:30" x14ac:dyDescent="0.25">
      <c r="C108" s="16"/>
    </row>
    <row r="109" spans="3:30" x14ac:dyDescent="0.25">
      <c r="C109" s="16"/>
    </row>
    <row r="110" spans="3:30" x14ac:dyDescent="0.25">
      <c r="C110" s="16"/>
    </row>
    <row r="111" spans="3:30" x14ac:dyDescent="0.25">
      <c r="C111" s="16"/>
    </row>
    <row r="112" spans="3:30" x14ac:dyDescent="0.25">
      <c r="C112" s="16"/>
    </row>
    <row r="113" spans="3:3" x14ac:dyDescent="0.25">
      <c r="C113" s="16"/>
    </row>
    <row r="114" spans="3:3" x14ac:dyDescent="0.25">
      <c r="C114" s="16"/>
    </row>
    <row r="115" spans="3:3" x14ac:dyDescent="0.25">
      <c r="C115" s="16"/>
    </row>
    <row r="116" spans="3:3" x14ac:dyDescent="0.25">
      <c r="C116" s="16"/>
    </row>
    <row r="117" spans="3:3" x14ac:dyDescent="0.25">
      <c r="C117" s="16"/>
    </row>
    <row r="118" spans="3:3" x14ac:dyDescent="0.25">
      <c r="C118" s="16"/>
    </row>
    <row r="119" spans="3:3" x14ac:dyDescent="0.25">
      <c r="C119" s="16"/>
    </row>
    <row r="120" spans="3:3" x14ac:dyDescent="0.25">
      <c r="C120" s="16"/>
    </row>
    <row r="121" spans="3:3" x14ac:dyDescent="0.25">
      <c r="C121" s="16"/>
    </row>
    <row r="122" spans="3:3" x14ac:dyDescent="0.25">
      <c r="C122" s="16"/>
    </row>
    <row r="123" spans="3:3" x14ac:dyDescent="0.25">
      <c r="C123" s="16"/>
    </row>
    <row r="124" spans="3:3" x14ac:dyDescent="0.25">
      <c r="C124" s="16"/>
    </row>
    <row r="125" spans="3:3" x14ac:dyDescent="0.25">
      <c r="C125" s="16"/>
    </row>
    <row r="126" spans="3:3" x14ac:dyDescent="0.25">
      <c r="C126" s="16"/>
    </row>
    <row r="127" spans="3:3" x14ac:dyDescent="0.25">
      <c r="C127" s="16"/>
    </row>
    <row r="128" spans="3:3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  <row r="147" spans="3:3" x14ac:dyDescent="0.25">
      <c r="C147" s="16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  <row r="154" spans="3:3" x14ac:dyDescent="0.25">
      <c r="C154" s="16"/>
    </row>
    <row r="155" spans="3:3" x14ac:dyDescent="0.25">
      <c r="C155" s="16"/>
    </row>
    <row r="156" spans="3:3" x14ac:dyDescent="0.25">
      <c r="C156" s="16"/>
    </row>
    <row r="157" spans="3:3" x14ac:dyDescent="0.25">
      <c r="C157" s="16"/>
    </row>
    <row r="158" spans="3:3" x14ac:dyDescent="0.25">
      <c r="C158" s="16"/>
    </row>
    <row r="159" spans="3:3" x14ac:dyDescent="0.25">
      <c r="C159" s="16"/>
    </row>
    <row r="160" spans="3:3" x14ac:dyDescent="0.25">
      <c r="C160" s="16"/>
    </row>
    <row r="161" spans="3:3" x14ac:dyDescent="0.25">
      <c r="C161" s="16"/>
    </row>
    <row r="162" spans="3:3" x14ac:dyDescent="0.25">
      <c r="C162" s="16"/>
    </row>
    <row r="163" spans="3:3" x14ac:dyDescent="0.25">
      <c r="C163" s="16"/>
    </row>
    <row r="164" spans="3:3" x14ac:dyDescent="0.25">
      <c r="C164" s="16"/>
    </row>
    <row r="165" spans="3:3" x14ac:dyDescent="0.25">
      <c r="C165" s="16"/>
    </row>
    <row r="166" spans="3:3" x14ac:dyDescent="0.25">
      <c r="C166" s="16"/>
    </row>
    <row r="167" spans="3:3" x14ac:dyDescent="0.25">
      <c r="C167" s="16"/>
    </row>
    <row r="168" spans="3:3" x14ac:dyDescent="0.25">
      <c r="C168" s="16"/>
    </row>
    <row r="169" spans="3:3" x14ac:dyDescent="0.25">
      <c r="C169" s="16"/>
    </row>
    <row r="170" spans="3:3" x14ac:dyDescent="0.25">
      <c r="C170" s="16"/>
    </row>
    <row r="171" spans="3:3" x14ac:dyDescent="0.25">
      <c r="C171" s="16"/>
    </row>
    <row r="172" spans="3:3" x14ac:dyDescent="0.25">
      <c r="C172" s="16"/>
    </row>
    <row r="173" spans="3:3" x14ac:dyDescent="0.25">
      <c r="C173" s="16"/>
    </row>
    <row r="174" spans="3:3" x14ac:dyDescent="0.25">
      <c r="C174" s="16"/>
    </row>
    <row r="175" spans="3:3" x14ac:dyDescent="0.25">
      <c r="C175" s="16"/>
    </row>
    <row r="176" spans="3:3" x14ac:dyDescent="0.25">
      <c r="C176" s="16"/>
    </row>
    <row r="177" spans="3:3" x14ac:dyDescent="0.25">
      <c r="C177" s="16"/>
    </row>
    <row r="178" spans="3:3" x14ac:dyDescent="0.25">
      <c r="C178" s="16"/>
    </row>
    <row r="179" spans="3:3" x14ac:dyDescent="0.25">
      <c r="C179" s="16"/>
    </row>
    <row r="180" spans="3:3" x14ac:dyDescent="0.25">
      <c r="C180" s="16"/>
    </row>
    <row r="181" spans="3:3" x14ac:dyDescent="0.25">
      <c r="C181" s="16"/>
    </row>
    <row r="182" spans="3:3" x14ac:dyDescent="0.25">
      <c r="C182" s="16"/>
    </row>
    <row r="183" spans="3:3" x14ac:dyDescent="0.25">
      <c r="C183" s="16"/>
    </row>
    <row r="184" spans="3:3" x14ac:dyDescent="0.25">
      <c r="C184" s="16"/>
    </row>
    <row r="185" spans="3:3" x14ac:dyDescent="0.25">
      <c r="C185" s="16"/>
    </row>
    <row r="186" spans="3:3" x14ac:dyDescent="0.25">
      <c r="C186" s="16"/>
    </row>
    <row r="187" spans="3:3" x14ac:dyDescent="0.25">
      <c r="C187" s="16"/>
    </row>
    <row r="188" spans="3:3" x14ac:dyDescent="0.25">
      <c r="C188" s="16"/>
    </row>
    <row r="189" spans="3:3" x14ac:dyDescent="0.25">
      <c r="C189" s="16"/>
    </row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  <row r="198" spans="3:3" x14ac:dyDescent="0.25">
      <c r="C198" s="16"/>
    </row>
    <row r="199" spans="3:3" x14ac:dyDescent="0.25">
      <c r="C199" s="16"/>
    </row>
    <row r="200" spans="3:3" x14ac:dyDescent="0.25">
      <c r="C200" s="16"/>
    </row>
    <row r="201" spans="3:3" x14ac:dyDescent="0.25">
      <c r="C201" s="16"/>
    </row>
    <row r="202" spans="3:3" x14ac:dyDescent="0.25">
      <c r="C202" s="16"/>
    </row>
    <row r="203" spans="3:3" x14ac:dyDescent="0.25">
      <c r="C203" s="16"/>
    </row>
    <row r="204" spans="3:3" x14ac:dyDescent="0.25">
      <c r="C204" s="16"/>
    </row>
    <row r="205" spans="3:3" x14ac:dyDescent="0.25">
      <c r="C205" s="16"/>
    </row>
    <row r="206" spans="3:3" x14ac:dyDescent="0.25">
      <c r="C206" s="16"/>
    </row>
    <row r="207" spans="3:3" x14ac:dyDescent="0.25">
      <c r="C207" s="16"/>
    </row>
    <row r="208" spans="3:3" x14ac:dyDescent="0.25">
      <c r="C208" s="16"/>
    </row>
    <row r="209" spans="3:3" x14ac:dyDescent="0.25">
      <c r="C209" s="16"/>
    </row>
    <row r="210" spans="3:3" x14ac:dyDescent="0.25">
      <c r="C210" s="16"/>
    </row>
    <row r="211" spans="3:3" x14ac:dyDescent="0.25">
      <c r="C211" s="16"/>
    </row>
    <row r="212" spans="3:3" x14ac:dyDescent="0.25">
      <c r="C212" s="16"/>
    </row>
    <row r="213" spans="3:3" x14ac:dyDescent="0.25">
      <c r="C213" s="16"/>
    </row>
    <row r="214" spans="3:3" x14ac:dyDescent="0.25">
      <c r="C214" s="16"/>
    </row>
    <row r="215" spans="3:3" x14ac:dyDescent="0.25">
      <c r="C215" s="16"/>
    </row>
    <row r="216" spans="3:3" x14ac:dyDescent="0.25">
      <c r="C216" s="16"/>
    </row>
    <row r="217" spans="3:3" x14ac:dyDescent="0.25">
      <c r="C217" s="16"/>
    </row>
    <row r="218" spans="3:3" x14ac:dyDescent="0.25">
      <c r="C218" s="16"/>
    </row>
    <row r="219" spans="3:3" x14ac:dyDescent="0.25">
      <c r="C219" s="16"/>
    </row>
    <row r="220" spans="3:3" x14ac:dyDescent="0.25">
      <c r="C220" s="16"/>
    </row>
    <row r="221" spans="3:3" x14ac:dyDescent="0.25">
      <c r="C221" s="16"/>
    </row>
    <row r="222" spans="3:3" x14ac:dyDescent="0.25">
      <c r="C222" s="16"/>
    </row>
    <row r="223" spans="3:3" x14ac:dyDescent="0.25">
      <c r="C223" s="16"/>
    </row>
    <row r="224" spans="3:3" x14ac:dyDescent="0.25">
      <c r="C224" s="16"/>
    </row>
    <row r="225" spans="3:3" x14ac:dyDescent="0.25">
      <c r="C225" s="16"/>
    </row>
    <row r="226" spans="3:3" x14ac:dyDescent="0.25">
      <c r="C226" s="16"/>
    </row>
    <row r="227" spans="3:3" x14ac:dyDescent="0.25">
      <c r="C227" s="16"/>
    </row>
    <row r="228" spans="3:3" x14ac:dyDescent="0.25">
      <c r="C228" s="16"/>
    </row>
    <row r="229" spans="3:3" x14ac:dyDescent="0.25">
      <c r="C229" s="16"/>
    </row>
    <row r="230" spans="3:3" x14ac:dyDescent="0.25">
      <c r="C230" s="16"/>
    </row>
    <row r="231" spans="3:3" x14ac:dyDescent="0.25">
      <c r="C231" s="16"/>
    </row>
    <row r="232" spans="3:3" x14ac:dyDescent="0.25">
      <c r="C232" s="16"/>
    </row>
    <row r="233" spans="3:3" x14ac:dyDescent="0.25">
      <c r="C233" s="16"/>
    </row>
    <row r="234" spans="3:3" x14ac:dyDescent="0.25">
      <c r="C234" s="16"/>
    </row>
    <row r="235" spans="3:3" x14ac:dyDescent="0.25">
      <c r="C235" s="16"/>
    </row>
    <row r="236" spans="3:3" x14ac:dyDescent="0.25">
      <c r="C236" s="16"/>
    </row>
    <row r="237" spans="3:3" x14ac:dyDescent="0.25">
      <c r="C237" s="16"/>
    </row>
    <row r="238" spans="3:3" x14ac:dyDescent="0.25">
      <c r="C238" s="16"/>
    </row>
    <row r="239" spans="3:3" x14ac:dyDescent="0.25">
      <c r="C239" s="16"/>
    </row>
    <row r="240" spans="3:3" x14ac:dyDescent="0.25">
      <c r="C240" s="16"/>
    </row>
    <row r="241" spans="3:3" x14ac:dyDescent="0.25">
      <c r="C241" s="16"/>
    </row>
    <row r="242" spans="3:3" x14ac:dyDescent="0.25">
      <c r="C242" s="16"/>
    </row>
    <row r="243" spans="3:3" x14ac:dyDescent="0.25">
      <c r="C243" s="16"/>
    </row>
    <row r="244" spans="3:3" x14ac:dyDescent="0.25">
      <c r="C244" s="16"/>
    </row>
    <row r="245" spans="3:3" x14ac:dyDescent="0.25">
      <c r="C245" s="16"/>
    </row>
    <row r="246" spans="3:3" x14ac:dyDescent="0.25">
      <c r="C246" s="16"/>
    </row>
    <row r="247" spans="3:3" x14ac:dyDescent="0.25">
      <c r="C247" s="16"/>
    </row>
    <row r="248" spans="3:3" x14ac:dyDescent="0.25">
      <c r="C248" s="16"/>
    </row>
    <row r="249" spans="3:3" x14ac:dyDescent="0.25">
      <c r="C249" s="16"/>
    </row>
    <row r="250" spans="3:3" x14ac:dyDescent="0.25">
      <c r="C250" s="16"/>
    </row>
    <row r="251" spans="3:3" x14ac:dyDescent="0.25">
      <c r="C251" s="16"/>
    </row>
    <row r="252" spans="3:3" x14ac:dyDescent="0.25">
      <c r="C252" s="16"/>
    </row>
    <row r="253" spans="3:3" x14ac:dyDescent="0.25">
      <c r="C253" s="16"/>
    </row>
    <row r="254" spans="3:3" x14ac:dyDescent="0.25">
      <c r="C254" s="16"/>
    </row>
    <row r="255" spans="3:3" x14ac:dyDescent="0.25">
      <c r="C255" s="16"/>
    </row>
    <row r="256" spans="3:3" x14ac:dyDescent="0.25">
      <c r="C256" s="16"/>
    </row>
    <row r="257" spans="3:3" x14ac:dyDescent="0.25">
      <c r="C257" s="16"/>
    </row>
    <row r="258" spans="3:3" x14ac:dyDescent="0.25">
      <c r="C258" s="16"/>
    </row>
    <row r="259" spans="3:3" x14ac:dyDescent="0.25">
      <c r="C259" s="16"/>
    </row>
    <row r="260" spans="3:3" x14ac:dyDescent="0.25">
      <c r="C260" s="16"/>
    </row>
    <row r="261" spans="3:3" x14ac:dyDescent="0.25">
      <c r="C261" s="16"/>
    </row>
    <row r="262" spans="3:3" x14ac:dyDescent="0.25">
      <c r="C262" s="16"/>
    </row>
    <row r="263" spans="3:3" x14ac:dyDescent="0.25">
      <c r="C263" s="16"/>
    </row>
    <row r="264" spans="3:3" x14ac:dyDescent="0.25">
      <c r="C264" s="16"/>
    </row>
    <row r="265" spans="3:3" x14ac:dyDescent="0.25">
      <c r="C265" s="16"/>
    </row>
    <row r="266" spans="3:3" x14ac:dyDescent="0.25">
      <c r="C266" s="16"/>
    </row>
    <row r="267" spans="3:3" x14ac:dyDescent="0.25">
      <c r="C267" s="16"/>
    </row>
    <row r="268" spans="3:3" x14ac:dyDescent="0.25">
      <c r="C268" s="16"/>
    </row>
    <row r="269" spans="3:3" x14ac:dyDescent="0.25">
      <c r="C269" s="16"/>
    </row>
    <row r="270" spans="3:3" x14ac:dyDescent="0.25">
      <c r="C270" s="16"/>
    </row>
    <row r="271" spans="3:3" x14ac:dyDescent="0.25">
      <c r="C271" s="16"/>
    </row>
    <row r="272" spans="3:3" x14ac:dyDescent="0.25">
      <c r="C272" s="16"/>
    </row>
    <row r="273" spans="3:3" x14ac:dyDescent="0.25">
      <c r="C273" s="16"/>
    </row>
    <row r="274" spans="3:3" x14ac:dyDescent="0.25">
      <c r="C274" s="16"/>
    </row>
    <row r="275" spans="3:3" x14ac:dyDescent="0.25">
      <c r="C275" s="16"/>
    </row>
  </sheetData>
  <phoneticPr fontId="3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50" workbookViewId="0">
      <selection activeCell="B72" sqref="B72:M73"/>
    </sheetView>
  </sheetViews>
  <sheetFormatPr defaultRowHeight="12.5" x14ac:dyDescent="0.25"/>
  <cols>
    <col min="4" max="4" width="9.08984375" style="16" customWidth="1"/>
    <col min="6" max="6" width="9.54296875" bestFit="1" customWidth="1"/>
    <col min="13" max="13" width="9.08984375" style="2" customWidth="1"/>
  </cols>
  <sheetData>
    <row r="1" spans="1:13" x14ac:dyDescent="0.25">
      <c r="B1" s="22" t="s">
        <v>73</v>
      </c>
      <c r="C1" s="22" t="s">
        <v>74</v>
      </c>
      <c r="D1" s="30" t="s">
        <v>75</v>
      </c>
      <c r="F1" s="22" t="s">
        <v>76</v>
      </c>
      <c r="H1" s="13" t="s">
        <v>77</v>
      </c>
      <c r="J1" s="22" t="s">
        <v>79</v>
      </c>
      <c r="K1" s="22" t="s">
        <v>80</v>
      </c>
      <c r="L1" s="22"/>
      <c r="M1" s="33" t="s">
        <v>78</v>
      </c>
    </row>
    <row r="2" spans="1:13" x14ac:dyDescent="0.25">
      <c r="A2">
        <v>1948</v>
      </c>
      <c r="B2" s="17">
        <f>'raw data'!V24</f>
        <v>99119</v>
      </c>
      <c r="C2" s="17">
        <f>'raw data'!V24/'raw data'!E24*'raw data'!W24</f>
        <v>19716.825937037323</v>
      </c>
      <c r="D2" s="31">
        <f>B2+C2</f>
        <v>118835.82593703733</v>
      </c>
      <c r="F2" s="19">
        <f>D2/('raw data'!E24+'raw data'!W24)*1000</f>
        <v>1930.9397646692121</v>
      </c>
      <c r="H2" s="32">
        <f>F2/52</f>
        <v>37.133457012869464</v>
      </c>
      <c r="J2" s="17">
        <f>'raw data'!E24+'raw data'!W24</f>
        <v>61543</v>
      </c>
    </row>
    <row r="3" spans="1:13" x14ac:dyDescent="0.25">
      <c r="A3">
        <f t="shared" ref="A3:A46" si="0">A2+1</f>
        <v>1949</v>
      </c>
      <c r="B3" s="17">
        <f>'raw data'!V25</f>
        <v>95610</v>
      </c>
      <c r="C3" s="17">
        <f>'raw data'!V25/'raw data'!E25*'raw data'!W25</f>
        <v>19107.570594543071</v>
      </c>
      <c r="D3" s="31">
        <f t="shared" ref="D3:D58" si="1">B3+C3</f>
        <v>114717.57059454307</v>
      </c>
      <c r="F3" s="19">
        <f>D3/('raw data'!E25+'raw data'!W25)*1000</f>
        <v>1898.6059811747884</v>
      </c>
      <c r="H3" s="32">
        <f t="shared" ref="H3:H66" si="2">F3/52</f>
        <v>36.511653484130548</v>
      </c>
      <c r="J3" s="17">
        <f>'raw data'!E25+'raw data'!W25</f>
        <v>60422</v>
      </c>
    </row>
    <row r="4" spans="1:13" x14ac:dyDescent="0.25">
      <c r="A4">
        <f t="shared" si="0"/>
        <v>1950</v>
      </c>
      <c r="B4" s="17">
        <f>'raw data'!V26</f>
        <v>100064</v>
      </c>
      <c r="C4" s="17">
        <f>'raw data'!V26/'raw data'!E26*'raw data'!W26</f>
        <v>19079.805890431864</v>
      </c>
      <c r="D4" s="31">
        <f t="shared" si="1"/>
        <v>119143.80589043186</v>
      </c>
      <c r="F4" s="19">
        <f>D4/('raw data'!E26+'raw data'!W26)*1000</f>
        <v>1908.7440866778572</v>
      </c>
      <c r="H4" s="32">
        <f t="shared" si="2"/>
        <v>36.706617051497254</v>
      </c>
      <c r="J4" s="17">
        <f>'raw data'!E26+'raw data'!W26</f>
        <v>62420</v>
      </c>
    </row>
    <row r="5" spans="1:13" x14ac:dyDescent="0.25">
      <c r="A5">
        <f t="shared" si="0"/>
        <v>1951</v>
      </c>
      <c r="B5" s="17">
        <f>'raw data'!V27</f>
        <v>108525</v>
      </c>
      <c r="C5" s="17">
        <f>'raw data'!V27/'raw data'!E27*'raw data'!W27</f>
        <v>18657.874235575644</v>
      </c>
      <c r="D5" s="31">
        <f t="shared" si="1"/>
        <v>127182.87423557564</v>
      </c>
      <c r="F5" s="19">
        <f>D5/('raw data'!E27+'raw data'!W27)*1000</f>
        <v>1923.6905078436587</v>
      </c>
      <c r="H5" s="32">
        <f t="shared" si="2"/>
        <v>36.994048227762669</v>
      </c>
      <c r="J5" s="17">
        <f>'raw data'!E27+'raw data'!W27</f>
        <v>66114</v>
      </c>
    </row>
    <row r="6" spans="1:13" x14ac:dyDescent="0.25">
      <c r="A6">
        <f t="shared" si="0"/>
        <v>1952</v>
      </c>
      <c r="B6" s="17">
        <f>'raw data'!V28</f>
        <v>110757</v>
      </c>
      <c r="C6" s="17">
        <f>'raw data'!V28/'raw data'!E28*'raw data'!W28</f>
        <v>18497.88931059582</v>
      </c>
      <c r="D6" s="31">
        <f t="shared" si="1"/>
        <v>129254.88931059581</v>
      </c>
      <c r="F6" s="19">
        <f>D6/('raw data'!E28+'raw data'!W28)*1000</f>
        <v>1919.4655297909951</v>
      </c>
      <c r="H6" s="32">
        <f t="shared" si="2"/>
        <v>36.912798649826826</v>
      </c>
      <c r="J6" s="17">
        <f>'raw data'!E28+'raw data'!W28</f>
        <v>67339</v>
      </c>
    </row>
    <row r="7" spans="1:13" x14ac:dyDescent="0.25">
      <c r="A7">
        <f t="shared" si="0"/>
        <v>1953</v>
      </c>
      <c r="B7" s="17">
        <f>'raw data'!V29</f>
        <v>112184</v>
      </c>
      <c r="C7" s="17">
        <f>'raw data'!V29/'raw data'!E29*'raw data'!W29</f>
        <v>18041.063851454564</v>
      </c>
      <c r="D7" s="31">
        <f t="shared" si="1"/>
        <v>130225.06385145456</v>
      </c>
      <c r="F7" s="19">
        <f>D7/('raw data'!E29+'raw data'!W29)*1000</f>
        <v>1904.0700634780542</v>
      </c>
      <c r="H7" s="32">
        <f t="shared" si="2"/>
        <v>36.616731989962581</v>
      </c>
      <c r="J7" s="17">
        <f>'raw data'!E29+'raw data'!W29</f>
        <v>68393</v>
      </c>
    </row>
    <row r="8" spans="1:13" x14ac:dyDescent="0.25">
      <c r="A8">
        <f t="shared" si="0"/>
        <v>1954</v>
      </c>
      <c r="B8" s="17">
        <f>'raw data'!V30</f>
        <v>107712</v>
      </c>
      <c r="C8" s="17">
        <f>'raw data'!V30/'raw data'!E30*'raw data'!W30</f>
        <v>17509.980448533639</v>
      </c>
      <c r="D8" s="31">
        <f t="shared" si="1"/>
        <v>125221.98044853364</v>
      </c>
      <c r="F8" s="19">
        <f>D8/('raw data'!E30+'raw data'!W30)*1000</f>
        <v>1876.9407705577919</v>
      </c>
      <c r="H8" s="32">
        <f t="shared" si="2"/>
        <v>36.095014818419074</v>
      </c>
      <c r="J8" s="17">
        <f>'raw data'!E30+'raw data'!W30</f>
        <v>66716</v>
      </c>
    </row>
    <row r="9" spans="1:13" x14ac:dyDescent="0.25">
      <c r="A9">
        <f t="shared" si="0"/>
        <v>1955</v>
      </c>
      <c r="B9" s="17">
        <f>'raw data'!V31</f>
        <v>111238</v>
      </c>
      <c r="C9" s="17">
        <f>'raw data'!V31/'raw data'!E31*'raw data'!W31</f>
        <v>17226.074170616113</v>
      </c>
      <c r="D9" s="31">
        <f t="shared" si="1"/>
        <v>128464.07417061611</v>
      </c>
      <c r="F9" s="19">
        <f>D9/('raw data'!E31+'raw data'!W31)*1000</f>
        <v>1882.8368314150302</v>
      </c>
      <c r="H9" s="32">
        <f t="shared" si="2"/>
        <v>36.2084006041352</v>
      </c>
      <c r="J9" s="17">
        <f>'raw data'!E31+'raw data'!W31</f>
        <v>68229</v>
      </c>
    </row>
    <row r="10" spans="1:13" x14ac:dyDescent="0.25">
      <c r="A10">
        <f t="shared" si="0"/>
        <v>1956</v>
      </c>
      <c r="B10" s="17">
        <f>'raw data'!V32</f>
        <v>113637</v>
      </c>
      <c r="C10" s="17">
        <f>'raw data'!V32/'raw data'!E32*'raw data'!W32</f>
        <v>16773.340405949544</v>
      </c>
      <c r="D10" s="31">
        <f t="shared" si="1"/>
        <v>130410.34040594954</v>
      </c>
      <c r="F10" s="19">
        <f>D10/('raw data'!E32+'raw data'!W32)*1000</f>
        <v>1867.6473005177088</v>
      </c>
      <c r="H10" s="32">
        <f t="shared" si="2"/>
        <v>35.916294240725172</v>
      </c>
      <c r="J10" s="17">
        <f>'raw data'!E32+'raw data'!W32</f>
        <v>69826</v>
      </c>
    </row>
    <row r="11" spans="1:13" x14ac:dyDescent="0.25">
      <c r="A11">
        <f t="shared" si="0"/>
        <v>1957</v>
      </c>
      <c r="B11" s="17">
        <f>'raw data'!V33</f>
        <v>113304</v>
      </c>
      <c r="C11" s="17">
        <f>'raw data'!V33/'raw data'!E33*'raw data'!W33</f>
        <v>16302.188686631434</v>
      </c>
      <c r="D11" s="31">
        <f t="shared" si="1"/>
        <v>129606.18868663143</v>
      </c>
      <c r="F11" s="19">
        <f>D11/('raw data'!E33+'raw data'!W33)*1000</f>
        <v>1848.1111763554511</v>
      </c>
      <c r="H11" s="32">
        <f t="shared" si="2"/>
        <v>35.540599545297134</v>
      </c>
      <c r="J11" s="17">
        <f>'raw data'!E33+'raw data'!W33</f>
        <v>70129</v>
      </c>
    </row>
    <row r="12" spans="1:13" x14ac:dyDescent="0.25">
      <c r="A12">
        <f t="shared" si="0"/>
        <v>1958</v>
      </c>
      <c r="B12" s="17">
        <f>'raw data'!V34</f>
        <v>109709</v>
      </c>
      <c r="C12" s="17">
        <f>'raw data'!V34/'raw data'!E34*'raw data'!W34</f>
        <v>15787.432928357759</v>
      </c>
      <c r="D12" s="31">
        <f t="shared" si="1"/>
        <v>125496.43292835775</v>
      </c>
      <c r="F12" s="19">
        <f>D12/('raw data'!E34+'raw data'!W34)*1000</f>
        <v>1833.402964621735</v>
      </c>
      <c r="H12" s="32">
        <f t="shared" si="2"/>
        <v>35.257749319648752</v>
      </c>
      <c r="J12" s="17">
        <f>'raw data'!E34+'raw data'!W34</f>
        <v>68450</v>
      </c>
    </row>
    <row r="13" spans="1:13" x14ac:dyDescent="0.25">
      <c r="A13">
        <f t="shared" si="0"/>
        <v>1959</v>
      </c>
      <c r="B13" s="17">
        <f>'raw data'!V35</f>
        <v>113164</v>
      </c>
      <c r="C13" s="17">
        <f>'raw data'!V35/'raw data'!E35*'raw data'!W35</f>
        <v>15486.160910581779</v>
      </c>
      <c r="D13" s="31">
        <f t="shared" si="1"/>
        <v>128650.16091058178</v>
      </c>
      <c r="F13" s="19">
        <f>D13/('raw data'!E35+'raw data'!W35)*1000</f>
        <v>1837.465698929969</v>
      </c>
      <c r="H13" s="32">
        <f t="shared" si="2"/>
        <v>35.33587882557633</v>
      </c>
      <c r="J13" s="17">
        <f>'raw data'!E35+'raw data'!W35</f>
        <v>70015</v>
      </c>
    </row>
    <row r="14" spans="1:13" x14ac:dyDescent="0.25">
      <c r="A14">
        <f t="shared" si="0"/>
        <v>1960</v>
      </c>
      <c r="B14" s="17">
        <f>'raw data'!V36</f>
        <v>114721</v>
      </c>
      <c r="C14" s="17">
        <f>'raw data'!V36/'raw data'!E36*'raw data'!W36</f>
        <v>15200.349473516273</v>
      </c>
      <c r="D14" s="31">
        <f t="shared" si="1"/>
        <v>129921.34947351627</v>
      </c>
      <c r="F14" s="19">
        <f>D14/('raw data'!E36+'raw data'!W36)*1000</f>
        <v>1830.264837268666</v>
      </c>
      <c r="H14" s="32">
        <f t="shared" si="2"/>
        <v>35.197400716705118</v>
      </c>
      <c r="J14" s="17">
        <f>'raw data'!E36+'raw data'!W36</f>
        <v>70985</v>
      </c>
      <c r="K14" s="17">
        <f>'raw data'!T36*'raw data'!U36/100000</f>
        <v>108740.72829233736</v>
      </c>
      <c r="M14" s="12">
        <f>J14/K14*H14</f>
        <v>22.976556522211322</v>
      </c>
    </row>
    <row r="15" spans="1:13" x14ac:dyDescent="0.25">
      <c r="A15">
        <f t="shared" si="0"/>
        <v>1961</v>
      </c>
      <c r="B15" s="17">
        <f>'raw data'!V37</f>
        <v>114607</v>
      </c>
      <c r="C15" s="17">
        <f>'raw data'!V37/'raw data'!E37*'raw data'!W37</f>
        <v>14903.411825511681</v>
      </c>
      <c r="D15" s="31">
        <f t="shared" si="1"/>
        <v>129510.41182551168</v>
      </c>
      <c r="F15" s="19">
        <f>D15/('raw data'!E37+'raw data'!W37)*1000</f>
        <v>1822.6014217331149</v>
      </c>
      <c r="H15" s="32">
        <f t="shared" si="2"/>
        <v>35.05002734102144</v>
      </c>
      <c r="J15" s="17">
        <f>'raw data'!E37+'raw data'!W37</f>
        <v>71058</v>
      </c>
      <c r="K15" s="17">
        <f>'raw data'!T37*'raw data'!U37/100000</f>
        <v>110217.84465560234</v>
      </c>
      <c r="M15" s="12">
        <f t="shared" ref="M15:M70" si="3">J15/K15*H15</f>
        <v>22.596929295620242</v>
      </c>
    </row>
    <row r="16" spans="1:13" x14ac:dyDescent="0.25">
      <c r="A16">
        <f t="shared" si="0"/>
        <v>1962</v>
      </c>
      <c r="B16" s="17">
        <f>'raw data'!V38</f>
        <v>118097</v>
      </c>
      <c r="C16" s="17">
        <f>'raw data'!V38/'raw data'!E38*'raw data'!W38</f>
        <v>14647.590680315301</v>
      </c>
      <c r="D16" s="31">
        <f t="shared" si="1"/>
        <v>132744.5906803153</v>
      </c>
      <c r="F16" s="19">
        <f>D16/('raw data'!E38+'raw data'!W38)*1000</f>
        <v>1828.891332290586</v>
      </c>
      <c r="H16" s="32">
        <f t="shared" si="2"/>
        <v>35.170987159434347</v>
      </c>
      <c r="J16" s="17">
        <f>'raw data'!E38+'raw data'!W38</f>
        <v>72582</v>
      </c>
      <c r="K16" s="17">
        <f>'raw data'!T38*'raw data'!U38/100000</f>
        <v>111900.4136259064</v>
      </c>
      <c r="M16" s="12">
        <f t="shared" si="3"/>
        <v>22.812968310736089</v>
      </c>
    </row>
    <row r="17" spans="1:13" x14ac:dyDescent="0.25">
      <c r="A17">
        <f t="shared" si="0"/>
        <v>1963</v>
      </c>
      <c r="B17" s="17">
        <f>'raw data'!V39</f>
        <v>120093</v>
      </c>
      <c r="C17" s="17">
        <f>'raw data'!V39/'raw data'!E39*'raw data'!W39</f>
        <v>14132.463859552872</v>
      </c>
      <c r="D17" s="31">
        <f t="shared" si="1"/>
        <v>134225.46385955287</v>
      </c>
      <c r="F17" s="19">
        <f>D17/('raw data'!E39+'raw data'!W39)*1000</f>
        <v>1830.1558999679969</v>
      </c>
      <c r="H17" s="32">
        <f t="shared" si="2"/>
        <v>35.195305768615327</v>
      </c>
      <c r="J17" s="17">
        <f>'raw data'!E39+'raw data'!W39</f>
        <v>73341</v>
      </c>
      <c r="K17" s="17">
        <f>'raw data'!T39*'raw data'!U39/100000</f>
        <v>113730.08609765275</v>
      </c>
      <c r="M17" s="12">
        <f t="shared" si="3"/>
        <v>22.696359502969646</v>
      </c>
    </row>
    <row r="18" spans="1:13" x14ac:dyDescent="0.25">
      <c r="A18">
        <f t="shared" si="0"/>
        <v>1964</v>
      </c>
      <c r="B18" s="17">
        <f>'raw data'!V40</f>
        <v>122889</v>
      </c>
      <c r="C18" s="17">
        <f>'raw data'!V40/'raw data'!E40*'raw data'!W40</f>
        <v>13977.653333333334</v>
      </c>
      <c r="D18" s="31">
        <f t="shared" si="1"/>
        <v>136866.65333333332</v>
      </c>
      <c r="F18" s="19">
        <f>D18/('raw data'!E40+'raw data'!W40)*1000</f>
        <v>1826.6666666666665</v>
      </c>
      <c r="H18" s="32">
        <f t="shared" si="2"/>
        <v>35.128205128205124</v>
      </c>
      <c r="J18" s="17">
        <f>'raw data'!E40+'raw data'!W40</f>
        <v>74927</v>
      </c>
      <c r="K18" s="17">
        <f>'raw data'!T40*'raw data'!U40/100000</f>
        <v>115646.32017242699</v>
      </c>
      <c r="M18" s="12">
        <f t="shared" si="3"/>
        <v>22.759487908622386</v>
      </c>
    </row>
    <row r="19" spans="1:13" x14ac:dyDescent="0.25">
      <c r="A19">
        <f t="shared" si="0"/>
        <v>1965</v>
      </c>
      <c r="B19" s="17">
        <f>'raw data'!V41</f>
        <v>127604</v>
      </c>
      <c r="C19" s="17">
        <f>'raw data'!V41/'raw data'!E41*'raw data'!W41</f>
        <v>13779.884405670666</v>
      </c>
      <c r="D19" s="31">
        <f t="shared" si="1"/>
        <v>141383.88440567066</v>
      </c>
      <c r="F19" s="19">
        <f>D19/('raw data'!E41+'raw data'!W41)*1000</f>
        <v>1830.9705561613957</v>
      </c>
      <c r="H19" s="32">
        <f t="shared" si="2"/>
        <v>35.210972233872994</v>
      </c>
      <c r="J19" s="17">
        <f>'raw data'!E41+'raw data'!W41</f>
        <v>77218</v>
      </c>
      <c r="K19" s="17">
        <f>'raw data'!T41*'raw data'!U41/100000</f>
        <v>117490.50526515598</v>
      </c>
      <c r="M19" s="12">
        <f t="shared" si="3"/>
        <v>23.1416219363349</v>
      </c>
    </row>
    <row r="20" spans="1:13" x14ac:dyDescent="0.25">
      <c r="A20">
        <f t="shared" si="0"/>
        <v>1966</v>
      </c>
      <c r="B20" s="17">
        <f>'raw data'!V42</f>
        <v>133972</v>
      </c>
      <c r="C20" s="17">
        <f>'raw data'!V42/'raw data'!E42*'raw data'!W42</f>
        <v>13250.318461287339</v>
      </c>
      <c r="D20" s="31">
        <f t="shared" si="1"/>
        <v>147222.31846128733</v>
      </c>
      <c r="F20" s="19">
        <f>D20/('raw data'!E42+'raw data'!W42)*1000</f>
        <v>1822.3515969312803</v>
      </c>
      <c r="H20" s="32">
        <f t="shared" si="2"/>
        <v>35.045223017909237</v>
      </c>
      <c r="J20" s="17">
        <f>'raw data'!E42+'raw data'!W42</f>
        <v>80787</v>
      </c>
      <c r="K20" s="17">
        <f>'raw data'!T42*'raw data'!U42/100000</f>
        <v>119244.91522549231</v>
      </c>
      <c r="M20" s="12">
        <f t="shared" si="3"/>
        <v>23.742718308734869</v>
      </c>
    </row>
    <row r="21" spans="1:13" x14ac:dyDescent="0.25">
      <c r="A21">
        <f t="shared" si="0"/>
        <v>1967</v>
      </c>
      <c r="B21" s="17">
        <f>'raw data'!V43</f>
        <v>136172</v>
      </c>
      <c r="C21" s="17">
        <f>'raw data'!V43/'raw data'!E43*'raw data'!W43</f>
        <v>12974.26282442141</v>
      </c>
      <c r="D21" s="31">
        <f t="shared" si="1"/>
        <v>149146.2628244214</v>
      </c>
      <c r="F21" s="19">
        <f>D21/('raw data'!E43+'raw data'!W43)*1000</f>
        <v>1804.9892632750987</v>
      </c>
      <c r="H21" s="32">
        <f t="shared" si="2"/>
        <v>34.711331986059591</v>
      </c>
      <c r="J21" s="17">
        <f>'raw data'!E43+'raw data'!W43</f>
        <v>82630</v>
      </c>
      <c r="K21" s="17">
        <f>'raw data'!T43*'raw data'!U43/100000</f>
        <v>121001.9227857871</v>
      </c>
      <c r="M21" s="12">
        <f t="shared" si="3"/>
        <v>23.703733758725051</v>
      </c>
    </row>
    <row r="22" spans="1:13" x14ac:dyDescent="0.25">
      <c r="A22">
        <f t="shared" si="0"/>
        <v>1968</v>
      </c>
      <c r="B22" s="17">
        <f>'raw data'!V44</f>
        <v>139143</v>
      </c>
      <c r="C22" s="17">
        <f>'raw data'!V44/'raw data'!E44*'raw data'!W44</f>
        <v>12757.434666632304</v>
      </c>
      <c r="D22" s="31">
        <f t="shared" si="1"/>
        <v>151900.4346666323</v>
      </c>
      <c r="F22" s="19">
        <f>D22/('raw data'!E44+'raw data'!W44)*1000</f>
        <v>1793.033684698848</v>
      </c>
      <c r="H22" s="32">
        <f t="shared" si="2"/>
        <v>34.481417013439383</v>
      </c>
      <c r="J22" s="17">
        <f>'raw data'!E44+'raw data'!W44</f>
        <v>84717</v>
      </c>
      <c r="K22" s="17">
        <f>'raw data'!T44*'raw data'!U44/100000</f>
        <v>122832.072</v>
      </c>
      <c r="M22" s="12">
        <f t="shared" si="3"/>
        <v>23.781754696180197</v>
      </c>
    </row>
    <row r="23" spans="1:13" x14ac:dyDescent="0.25">
      <c r="A23">
        <f t="shared" si="0"/>
        <v>1969</v>
      </c>
      <c r="B23" s="17">
        <f>'raw data'!V45</f>
        <v>143024</v>
      </c>
      <c r="C23" s="17">
        <f>'raw data'!V45/'raw data'!E45*'raw data'!W45</f>
        <v>12894.549480275517</v>
      </c>
      <c r="D23" s="31">
        <f t="shared" si="1"/>
        <v>155918.54948027551</v>
      </c>
      <c r="F23" s="19">
        <f>D23/('raw data'!E45+'raw data'!W45)*1000</f>
        <v>1791.1584220413274</v>
      </c>
      <c r="H23" s="32">
        <f t="shared" si="2"/>
        <v>34.445354270025526</v>
      </c>
      <c r="J23" s="17">
        <f>'raw data'!E45+'raw data'!W45</f>
        <v>87049</v>
      </c>
      <c r="K23" s="17">
        <f>'raw data'!T45*'raw data'!U45/100000</f>
        <v>124646.355</v>
      </c>
      <c r="M23" s="12">
        <f t="shared" si="3"/>
        <v>24.055526082984557</v>
      </c>
    </row>
    <row r="24" spans="1:13" x14ac:dyDescent="0.25">
      <c r="A24">
        <f t="shared" si="0"/>
        <v>1970</v>
      </c>
      <c r="B24" s="17">
        <f>'raw data'!V46</f>
        <v>140823</v>
      </c>
      <c r="C24" s="17">
        <f>'raw data'!V46/'raw data'!E46*'raw data'!W46</f>
        <v>12531.922645768025</v>
      </c>
      <c r="D24" s="31">
        <f t="shared" si="1"/>
        <v>153354.92264576803</v>
      </c>
      <c r="F24" s="19">
        <f>D24/('raw data'!E46+'raw data'!W46)*1000</f>
        <v>1765.8056426332289</v>
      </c>
      <c r="H24" s="32">
        <f t="shared" si="2"/>
        <v>33.957800819869789</v>
      </c>
      <c r="J24" s="17">
        <f>'raw data'!E46+'raw data'!W46</f>
        <v>86847</v>
      </c>
      <c r="K24" s="17">
        <f>'raw data'!T46*'raw data'!U46/100000</f>
        <v>126722.136</v>
      </c>
      <c r="M24" s="12">
        <f t="shared" si="3"/>
        <v>23.272438588024048</v>
      </c>
    </row>
    <row r="25" spans="1:13" x14ac:dyDescent="0.25">
      <c r="A25">
        <f t="shared" si="0"/>
        <v>1971</v>
      </c>
      <c r="B25" s="17">
        <f>'raw data'!V47</f>
        <v>140043</v>
      </c>
      <c r="C25" s="17">
        <f>'raw data'!V47/'raw data'!E47*'raw data'!W47</f>
        <v>12572.430122935364</v>
      </c>
      <c r="D25" s="31">
        <f t="shared" si="1"/>
        <v>152615.43012293536</v>
      </c>
      <c r="F25" s="19">
        <f>D25/('raw data'!E47+'raw data'!W47)*1000</f>
        <v>1760.3514593860773</v>
      </c>
      <c r="H25" s="32">
        <f t="shared" si="2"/>
        <v>33.85291268050149</v>
      </c>
      <c r="J25" s="17">
        <f>'raw data'!E47+'raw data'!W47</f>
        <v>86696</v>
      </c>
      <c r="K25" s="17">
        <f>'raw data'!T47*'raw data'!U47/100000</f>
        <v>129372.803</v>
      </c>
      <c r="M25" s="12">
        <f t="shared" si="3"/>
        <v>22.685696295447485</v>
      </c>
    </row>
    <row r="26" spans="1:13" x14ac:dyDescent="0.25">
      <c r="A26">
        <f t="shared" si="0"/>
        <v>1972</v>
      </c>
      <c r="B26" s="17">
        <f>'raw data'!V48</f>
        <v>144127</v>
      </c>
      <c r="C26" s="17">
        <f>'raw data'!V48/'raw data'!E48*'raw data'!W48</f>
        <v>12779.80361104642</v>
      </c>
      <c r="D26" s="31">
        <f t="shared" si="1"/>
        <v>156906.80361104643</v>
      </c>
      <c r="F26" s="19">
        <f>D26/('raw data'!E48+'raw data'!W48)*1000</f>
        <v>1766.6303028817279</v>
      </c>
      <c r="H26" s="32">
        <f t="shared" si="2"/>
        <v>33.973659670802462</v>
      </c>
      <c r="J26" s="17">
        <f>'raw data'!E48+'raw data'!W48</f>
        <v>88817</v>
      </c>
      <c r="K26" s="17">
        <f>'raw data'!T48*'raw data'!U48/100000</f>
        <v>131814.68799999999</v>
      </c>
      <c r="M26" s="12">
        <f t="shared" si="3"/>
        <v>22.891519729437604</v>
      </c>
    </row>
    <row r="27" spans="1:13" x14ac:dyDescent="0.25">
      <c r="A27">
        <f t="shared" si="0"/>
        <v>1973</v>
      </c>
      <c r="B27" s="17">
        <f>'raw data'!V49</f>
        <v>150314</v>
      </c>
      <c r="C27" s="17">
        <f>'raw data'!V49/'raw data'!E49*'raw data'!W49</f>
        <v>12906.941433299688</v>
      </c>
      <c r="D27" s="31">
        <f t="shared" si="1"/>
        <v>163220.94143329968</v>
      </c>
      <c r="F27" s="19">
        <f>D27/('raw data'!E49+'raw data'!W49)*1000</f>
        <v>1764.2074129715263</v>
      </c>
      <c r="H27" s="32">
        <f t="shared" si="2"/>
        <v>33.927065634067816</v>
      </c>
      <c r="J27" s="17">
        <f>'raw data'!E49+'raw data'!W49</f>
        <v>92518</v>
      </c>
      <c r="K27" s="17">
        <f>'raw data'!T49*'raw data'!U49/100000</f>
        <v>134138.397</v>
      </c>
      <c r="M27" s="12">
        <f t="shared" si="3"/>
        <v>23.400192104075064</v>
      </c>
    </row>
    <row r="28" spans="1:13" x14ac:dyDescent="0.25">
      <c r="A28">
        <f t="shared" si="0"/>
        <v>1974</v>
      </c>
      <c r="B28" s="17">
        <f>'raw data'!V50</f>
        <v>150547</v>
      </c>
      <c r="C28" s="17">
        <f>'raw data'!V50/'raw data'!E50*'raw data'!W50</f>
        <v>13089.153304147945</v>
      </c>
      <c r="D28" s="31">
        <f t="shared" si="1"/>
        <v>163636.15330414794</v>
      </c>
      <c r="F28" s="19">
        <f>D28/('raw data'!E50+'raw data'!W50)*1000</f>
        <v>1738.9601838910517</v>
      </c>
      <c r="H28" s="32">
        <f t="shared" si="2"/>
        <v>33.441541997904842</v>
      </c>
      <c r="J28" s="17">
        <f>'raw data'!E50+'raw data'!W50</f>
        <v>94100</v>
      </c>
      <c r="K28" s="17">
        <f>'raw data'!T50*'raw data'!U50/100000</f>
        <v>136224.99799999999</v>
      </c>
      <c r="M28" s="12">
        <f t="shared" si="3"/>
        <v>23.10037913895103</v>
      </c>
    </row>
    <row r="29" spans="1:13" x14ac:dyDescent="0.25">
      <c r="A29">
        <f t="shared" si="0"/>
        <v>1975</v>
      </c>
      <c r="B29" s="17">
        <f>'raw data'!V51</f>
        <v>146463</v>
      </c>
      <c r="C29" s="17">
        <f>'raw data'!V51/'raw data'!E51*'raw data'!W51</f>
        <v>12926.852899675463</v>
      </c>
      <c r="D29" s="31">
        <f t="shared" si="1"/>
        <v>159389.85289967546</v>
      </c>
      <c r="F29" s="19">
        <f>D29/('raw data'!E51+'raw data'!W51)*1000</f>
        <v>1722.2026245237757</v>
      </c>
      <c r="H29" s="32">
        <f t="shared" si="2"/>
        <v>33.119281240841843</v>
      </c>
      <c r="J29" s="17">
        <f>'raw data'!E51+'raw data'!W51</f>
        <v>92550</v>
      </c>
      <c r="K29" s="17">
        <f>'raw data'!T51*'raw data'!U51/100000</f>
        <v>138870.639</v>
      </c>
      <c r="M29" s="12">
        <f t="shared" si="3"/>
        <v>22.072264525548217</v>
      </c>
    </row>
    <row r="30" spans="1:13" x14ac:dyDescent="0.25">
      <c r="A30">
        <f t="shared" si="0"/>
        <v>1976</v>
      </c>
      <c r="B30" s="17">
        <f>'raw data'!V52</f>
        <v>150687</v>
      </c>
      <c r="C30" s="17">
        <f>'raw data'!V52/'raw data'!E52*'raw data'!W52</f>
        <v>12921.890402965608</v>
      </c>
      <c r="D30" s="31">
        <f t="shared" si="1"/>
        <v>163608.8904029656</v>
      </c>
      <c r="F30" s="19">
        <f>D30/('raw data'!E52+'raw data'!W52)*1000</f>
        <v>1724.0680991281663</v>
      </c>
      <c r="H30" s="32">
        <f t="shared" si="2"/>
        <v>33.155155752464736</v>
      </c>
      <c r="J30" s="17">
        <f>'raw data'!E52+'raw data'!W52</f>
        <v>94897</v>
      </c>
      <c r="K30" s="17">
        <f>'raw data'!T52*'raw data'!U52/100000</f>
        <v>140850.60999999999</v>
      </c>
      <c r="M30" s="12">
        <f t="shared" si="3"/>
        <v>22.338027612671656</v>
      </c>
    </row>
    <row r="31" spans="1:13" x14ac:dyDescent="0.25">
      <c r="A31">
        <f t="shared" si="0"/>
        <v>1977</v>
      </c>
      <c r="B31" s="17">
        <f>'raw data'!V53</f>
        <v>155780</v>
      </c>
      <c r="C31" s="17">
        <f>'raw data'!V53/'raw data'!E53*'raw data'!W53</f>
        <v>13365.714159321396</v>
      </c>
      <c r="D31" s="31">
        <f t="shared" si="1"/>
        <v>169145.71415932139</v>
      </c>
      <c r="F31" s="19">
        <f>D31/('raw data'!E53+'raw data'!W53)*1000</f>
        <v>1722.8298735913118</v>
      </c>
      <c r="H31" s="32">
        <f t="shared" si="2"/>
        <v>33.13134372290984</v>
      </c>
      <c r="J31" s="17">
        <f>'raw data'!E53+'raw data'!W53</f>
        <v>98179</v>
      </c>
      <c r="K31" s="17">
        <f>'raw data'!T53*'raw data'!U53/100000</f>
        <v>142935.11100000003</v>
      </c>
      <c r="M31" s="12">
        <f t="shared" si="3"/>
        <v>22.757195013977807</v>
      </c>
    </row>
    <row r="32" spans="1:13" x14ac:dyDescent="0.25">
      <c r="A32">
        <f t="shared" si="0"/>
        <v>1978</v>
      </c>
      <c r="B32" s="17">
        <f>'raw data'!V54</f>
        <v>162941</v>
      </c>
      <c r="C32" s="17">
        <f>'raw data'!V54/'raw data'!E54*'raw data'!W54</f>
        <v>13956.498285449001</v>
      </c>
      <c r="D32" s="31">
        <f t="shared" si="1"/>
        <v>176897.49828544899</v>
      </c>
      <c r="F32" s="19">
        <f>D32/('raw data'!E54+'raw data'!W54)*1000</f>
        <v>1719.2040262932987</v>
      </c>
      <c r="H32" s="32">
        <f t="shared" si="2"/>
        <v>33.061615890255744</v>
      </c>
      <c r="J32" s="17">
        <f>'raw data'!E54+'raw data'!W54</f>
        <v>102895</v>
      </c>
      <c r="K32" s="17">
        <f>'raw data'!T54*'raw data'!U54/100000</f>
        <v>145125.42000000001</v>
      </c>
      <c r="M32" s="12">
        <f t="shared" si="3"/>
        <v>23.440931072088297</v>
      </c>
    </row>
    <row r="33" spans="1:13" x14ac:dyDescent="0.25">
      <c r="A33">
        <f t="shared" si="0"/>
        <v>1979</v>
      </c>
      <c r="B33" s="17">
        <f>'raw data'!V55</f>
        <v>167633</v>
      </c>
      <c r="C33" s="17">
        <f>'raw data'!V55/'raw data'!E55*'raw data'!W55</f>
        <v>14393.414693369517</v>
      </c>
      <c r="D33" s="31">
        <f t="shared" si="1"/>
        <v>182026.41469336953</v>
      </c>
      <c r="F33" s="19">
        <f>D33/('raw data'!E55+'raw data'!W55)*1000</f>
        <v>1710.244141322424</v>
      </c>
      <c r="H33" s="32">
        <f t="shared" si="2"/>
        <v>32.889310410046612</v>
      </c>
      <c r="J33" s="17">
        <f>'raw data'!E55+'raw data'!W55</f>
        <v>106433</v>
      </c>
      <c r="K33" s="17">
        <f>'raw data'!T55*'raw data'!U55/100000</f>
        <v>147411.02499999999</v>
      </c>
      <c r="M33" s="12">
        <f t="shared" si="3"/>
        <v>23.746581877932748</v>
      </c>
    </row>
    <row r="34" spans="1:13" x14ac:dyDescent="0.25">
      <c r="A34">
        <f t="shared" si="0"/>
        <v>1980</v>
      </c>
      <c r="B34" s="17">
        <f>'raw data'!V56</f>
        <v>166633</v>
      </c>
      <c r="C34" s="17">
        <f>'raw data'!V56/'raw data'!E56*'raw data'!W56</f>
        <v>14666.143275388838</v>
      </c>
      <c r="D34" s="31">
        <f t="shared" si="1"/>
        <v>181299.14327538884</v>
      </c>
      <c r="F34" s="19">
        <f>D34/('raw data'!E56+'raw data'!W56)*1000</f>
        <v>1693.941242248653</v>
      </c>
      <c r="H34" s="32">
        <f t="shared" si="2"/>
        <v>32.575793120166402</v>
      </c>
      <c r="J34" s="17">
        <f>'raw data'!E56+'raw data'!W56</f>
        <v>107028</v>
      </c>
      <c r="K34" s="17">
        <f>'raw data'!T56*'raw data'!U56/100000</f>
        <v>149286.82500000001</v>
      </c>
      <c r="M34" s="12">
        <f t="shared" si="3"/>
        <v>23.354518967532261</v>
      </c>
    </row>
    <row r="35" spans="1:13" x14ac:dyDescent="0.25">
      <c r="A35">
        <f t="shared" si="0"/>
        <v>1981</v>
      </c>
      <c r="B35" s="17">
        <f>'raw data'!V57</f>
        <v>167767</v>
      </c>
      <c r="C35" s="17">
        <f>'raw data'!V57/'raw data'!E57*'raw data'!W57</f>
        <v>14799.34039808516</v>
      </c>
      <c r="D35" s="31">
        <f t="shared" si="1"/>
        <v>182566.34039808516</v>
      </c>
      <c r="F35" s="19">
        <f>D35/('raw data'!E57+'raw data'!W57)*1000</f>
        <v>1690.7734945830184</v>
      </c>
      <c r="H35" s="32">
        <f t="shared" si="2"/>
        <v>32.514874895827276</v>
      </c>
      <c r="J35" s="17">
        <f>'raw data'!E57+'raw data'!W57</f>
        <v>107978</v>
      </c>
      <c r="K35" s="17">
        <f>'raw data'!T57*'raw data'!U57/100000</f>
        <v>151218.09400000001</v>
      </c>
      <c r="M35" s="12">
        <f t="shared" si="3"/>
        <v>23.217401229125645</v>
      </c>
    </row>
    <row r="36" spans="1:13" x14ac:dyDescent="0.25">
      <c r="A36">
        <f t="shared" si="0"/>
        <v>1982</v>
      </c>
      <c r="B36" s="17">
        <f>'raw data'!V58</f>
        <v>163779</v>
      </c>
      <c r="C36" s="17">
        <f>'raw data'!V58/'raw data'!E58*'raw data'!W58</f>
        <v>15018.755634345614</v>
      </c>
      <c r="D36" s="31">
        <f t="shared" si="1"/>
        <v>178797.75563434561</v>
      </c>
      <c r="F36" s="19">
        <f>D36/('raw data'!E58+'raw data'!W58)*1000</f>
        <v>1683.1509172190536</v>
      </c>
      <c r="H36" s="32">
        <f t="shared" si="2"/>
        <v>32.368286869597185</v>
      </c>
      <c r="J36" s="17">
        <f>'raw data'!E58+'raw data'!W58</f>
        <v>106228</v>
      </c>
      <c r="K36" s="17">
        <f>'raw data'!T58*'raw data'!U58/100000</f>
        <v>153129.90399999998</v>
      </c>
      <c r="M36" s="12">
        <f t="shared" si="3"/>
        <v>22.454258036912048</v>
      </c>
    </row>
    <row r="37" spans="1:13" x14ac:dyDescent="0.25">
      <c r="A37">
        <f t="shared" si="0"/>
        <v>1983</v>
      </c>
      <c r="B37" s="17">
        <f>'raw data'!V59</f>
        <v>166077</v>
      </c>
      <c r="C37" s="17">
        <f>'raw data'!V59/'raw data'!E59*'raw data'!W59</f>
        <v>15606.403453657143</v>
      </c>
      <c r="D37" s="31">
        <f t="shared" si="1"/>
        <v>181683.40345365714</v>
      </c>
      <c r="F37" s="19">
        <f>D37/('raw data'!E59+'raw data'!W59)*1000</f>
        <v>1693.9545700268254</v>
      </c>
      <c r="H37" s="32">
        <f t="shared" si="2"/>
        <v>32.576049423592799</v>
      </c>
      <c r="J37" s="17">
        <f>'raw data'!E59+'raw data'!W59</f>
        <v>107254</v>
      </c>
      <c r="K37" s="17">
        <f>'raw data'!T59*'raw data'!U59/100000</f>
        <v>154770.304</v>
      </c>
      <c r="M37" s="12">
        <f t="shared" si="3"/>
        <v>22.574819035556217</v>
      </c>
    </row>
    <row r="38" spans="1:13" x14ac:dyDescent="0.25">
      <c r="A38">
        <f t="shared" si="0"/>
        <v>1984</v>
      </c>
      <c r="B38" s="17">
        <f>'raw data'!V60</f>
        <v>174211</v>
      </c>
      <c r="C38" s="17">
        <f>'raw data'!V60/'raw data'!E60*'raw data'!W60</f>
        <v>16003.376329813191</v>
      </c>
      <c r="D38" s="31">
        <f t="shared" si="1"/>
        <v>190214.37632981318</v>
      </c>
      <c r="F38" s="19">
        <f>D38/('raw data'!E60+'raw data'!W60)*1000</f>
        <v>1700.3162271369731</v>
      </c>
      <c r="H38" s="32">
        <f t="shared" si="2"/>
        <v>32.698388983403326</v>
      </c>
      <c r="J38" s="17">
        <f>'raw data'!E60+'raw data'!W60</f>
        <v>111870</v>
      </c>
      <c r="K38" s="17">
        <f>'raw data'!T60*'raw data'!U60/100000</f>
        <v>156116.15</v>
      </c>
      <c r="M38" s="12">
        <f t="shared" si="3"/>
        <v>23.431072157322163</v>
      </c>
    </row>
    <row r="39" spans="1:13" x14ac:dyDescent="0.25">
      <c r="A39">
        <f t="shared" si="0"/>
        <v>1985</v>
      </c>
      <c r="B39" s="17">
        <f>'raw data'!V61</f>
        <v>177608</v>
      </c>
      <c r="C39" s="17">
        <f>'raw data'!V61/'raw data'!E61*'raw data'!W61</f>
        <v>15778.618457523313</v>
      </c>
      <c r="D39" s="31">
        <f t="shared" si="1"/>
        <v>193386.61845752332</v>
      </c>
      <c r="F39" s="19">
        <f>D39/('raw data'!E61+'raw data'!W61)*1000</f>
        <v>1691.7142122358007</v>
      </c>
      <c r="H39" s="32">
        <f t="shared" si="2"/>
        <v>32.532965619919246</v>
      </c>
      <c r="J39" s="17">
        <f>'raw data'!E61+'raw data'!W61</f>
        <v>114314</v>
      </c>
      <c r="K39" s="17">
        <f>'raw data'!T61*'raw data'!U61/100000</f>
        <v>157743.61199999999</v>
      </c>
      <c r="M39" s="12">
        <f t="shared" si="3"/>
        <v>23.57606361819234</v>
      </c>
    </row>
    <row r="40" spans="1:13" x14ac:dyDescent="0.25">
      <c r="A40">
        <f t="shared" si="0"/>
        <v>1986</v>
      </c>
      <c r="B40" s="17">
        <f>'raw data'!V62</f>
        <v>179575</v>
      </c>
      <c r="C40" s="17">
        <f>'raw data'!V62/'raw data'!E62*'raw data'!W62</f>
        <v>15742.406173682783</v>
      </c>
      <c r="D40" s="31">
        <f t="shared" si="1"/>
        <v>195317.40617368277</v>
      </c>
      <c r="F40" s="19">
        <f>D40/('raw data'!E62+'raw data'!W62)*1000</f>
        <v>1680.2653616909788</v>
      </c>
      <c r="H40" s="32">
        <f t="shared" si="2"/>
        <v>32.312795417134211</v>
      </c>
      <c r="J40" s="17">
        <f>'raw data'!E62+'raw data'!W62</f>
        <v>116242</v>
      </c>
      <c r="K40" s="17">
        <f>'raw data'!T62*'raw data'!U62/100000</f>
        <v>158968.046</v>
      </c>
      <c r="M40" s="12">
        <f t="shared" si="3"/>
        <v>23.628043870392133</v>
      </c>
    </row>
    <row r="41" spans="1:13" x14ac:dyDescent="0.25">
      <c r="A41">
        <f t="shared" si="0"/>
        <v>1987</v>
      </c>
      <c r="B41" s="17">
        <f>'raw data'!V63</f>
        <v>184785</v>
      </c>
      <c r="C41" s="17">
        <f>'raw data'!V63/'raw data'!E63*'raw data'!W63</f>
        <v>16272.272764546167</v>
      </c>
      <c r="D41" s="31">
        <f t="shared" si="1"/>
        <v>201057.27276454616</v>
      </c>
      <c r="F41" s="19">
        <f>D41/('raw data'!E63+'raw data'!W63)*1000</f>
        <v>1683.628842684549</v>
      </c>
      <c r="H41" s="32">
        <f t="shared" si="2"/>
        <v>32.377477743933632</v>
      </c>
      <c r="J41" s="17">
        <f>'raw data'!E63+'raw data'!W63</f>
        <v>119419</v>
      </c>
      <c r="K41" s="17">
        <f>'raw data'!T63*'raw data'!U63/100000</f>
        <v>159910.74</v>
      </c>
      <c r="M41" s="12">
        <f t="shared" si="3"/>
        <v>24.179026466282444</v>
      </c>
    </row>
    <row r="42" spans="1:13" x14ac:dyDescent="0.25">
      <c r="A42">
        <f t="shared" si="0"/>
        <v>1988</v>
      </c>
      <c r="B42" s="17">
        <f>'raw data'!V64</f>
        <v>189670</v>
      </c>
      <c r="C42" s="17">
        <f>'raw data'!V64/'raw data'!E64*'raw data'!W64</f>
        <v>16731.238658916925</v>
      </c>
      <c r="D42" s="31">
        <f t="shared" si="1"/>
        <v>206401.23865891693</v>
      </c>
      <c r="F42" s="19">
        <f>D42/('raw data'!E64+'raw data'!W64)*1000</f>
        <v>1680.5181457329174</v>
      </c>
      <c r="H42" s="32">
        <f t="shared" si="2"/>
        <v>32.317656648709949</v>
      </c>
      <c r="J42" s="17">
        <f>'raw data'!E64+'raw data'!W64</f>
        <v>122820</v>
      </c>
      <c r="K42" s="17">
        <f>'raw data'!T64*'raw data'!U64/100000</f>
        <v>161124.84100000001</v>
      </c>
      <c r="M42" s="12">
        <f t="shared" si="3"/>
        <v>24.634653259918842</v>
      </c>
    </row>
    <row r="43" spans="1:13" x14ac:dyDescent="0.25">
      <c r="A43">
        <f t="shared" si="0"/>
        <v>1989</v>
      </c>
      <c r="B43" s="17">
        <f>'raw data'!V65</f>
        <v>194925</v>
      </c>
      <c r="C43" s="17">
        <f>'raw data'!V65/'raw data'!E65*'raw data'!W65</f>
        <v>16994.612600756704</v>
      </c>
      <c r="D43" s="31">
        <f t="shared" si="1"/>
        <v>211919.61260075669</v>
      </c>
      <c r="F43" s="19">
        <f>D43/('raw data'!E65+'raw data'!W65)*1000</f>
        <v>1687.6477259937142</v>
      </c>
      <c r="H43" s="32">
        <f t="shared" si="2"/>
        <v>32.454763961417584</v>
      </c>
      <c r="J43" s="17">
        <f>'raw data'!E65+'raw data'!W65</f>
        <v>125571</v>
      </c>
      <c r="K43" s="17">
        <f>'raw data'!T65*'raw data'!U65/100000</f>
        <v>162406.902</v>
      </c>
      <c r="M43" s="12">
        <f t="shared" si="3"/>
        <v>25.093620500187654</v>
      </c>
    </row>
    <row r="44" spans="1:13" x14ac:dyDescent="0.25">
      <c r="A44">
        <f t="shared" si="0"/>
        <v>1990</v>
      </c>
      <c r="B44" s="17">
        <f>'raw data'!V66</f>
        <v>196442</v>
      </c>
      <c r="C44" s="17">
        <f>'raw data'!V66/'raw data'!E66*'raw data'!W66</f>
        <v>17016.77733319654</v>
      </c>
      <c r="D44" s="31">
        <f t="shared" si="1"/>
        <v>213458.77733319654</v>
      </c>
      <c r="F44" s="19">
        <f>D44/('raw data'!E66+'raw data'!W66)*1000</f>
        <v>1679.5082247529153</v>
      </c>
      <c r="H44" s="32">
        <f t="shared" si="2"/>
        <v>32.298235091402219</v>
      </c>
      <c r="J44" s="17">
        <f>'raw data'!E66+'raw data'!W66</f>
        <v>127096</v>
      </c>
      <c r="K44" s="17">
        <f>'raw data'!T66*'raw data'!U66/100000</f>
        <v>164002.31099999999</v>
      </c>
      <c r="M44" s="12">
        <f t="shared" si="3"/>
        <v>25.029991724792566</v>
      </c>
    </row>
    <row r="45" spans="1:13" x14ac:dyDescent="0.25">
      <c r="A45">
        <f t="shared" si="0"/>
        <v>1991</v>
      </c>
      <c r="B45" s="17">
        <f>'raw data'!V67</f>
        <v>192286</v>
      </c>
      <c r="C45" s="17">
        <f>'raw data'!V67/'raw data'!E67*'raw data'!W67</f>
        <v>17265.377000649209</v>
      </c>
      <c r="D45" s="31">
        <f t="shared" si="1"/>
        <v>209551.3770006492</v>
      </c>
      <c r="F45" s="19">
        <f>D45/('raw data'!E67+'raw data'!W67)*1000</f>
        <v>1664.453581475871</v>
      </c>
      <c r="H45" s="32">
        <f t="shared" si="2"/>
        <v>32.008722720689825</v>
      </c>
      <c r="J45" s="17">
        <f>'raw data'!E67+'raw data'!W67</f>
        <v>125898</v>
      </c>
      <c r="K45" s="17">
        <f>'raw data'!T67*'raw data'!U67/100000</f>
        <v>165702.55499999999</v>
      </c>
      <c r="M45" s="12">
        <f t="shared" si="3"/>
        <v>24.319686398857325</v>
      </c>
    </row>
    <row r="46" spans="1:13" x14ac:dyDescent="0.25">
      <c r="A46">
        <f t="shared" si="0"/>
        <v>1992</v>
      </c>
      <c r="B46" s="17">
        <f>'raw data'!V68</f>
        <v>193316</v>
      </c>
      <c r="C46" s="17">
        <f>'raw data'!V68/'raw data'!E68*'raw data'!W68</f>
        <v>16736.450055187637</v>
      </c>
      <c r="D46" s="31">
        <f t="shared" si="1"/>
        <v>210052.45005518763</v>
      </c>
      <c r="F46" s="19">
        <f>D46/('raw data'!E68+'raw data'!W68)*1000</f>
        <v>1666.9770971302428</v>
      </c>
      <c r="H46" s="32">
        <f t="shared" si="2"/>
        <v>32.057251867889285</v>
      </c>
      <c r="J46" s="17">
        <f>'raw data'!E68+'raw data'!W68</f>
        <v>126008</v>
      </c>
      <c r="K46" s="17">
        <f>'raw data'!T68*'raw data'!U68/100000</f>
        <v>167760.15600000002</v>
      </c>
      <c r="M46" s="12">
        <f t="shared" si="3"/>
        <v>24.078841422685567</v>
      </c>
    </row>
    <row r="47" spans="1:13" x14ac:dyDescent="0.25">
      <c r="A47">
        <f>A46+1</f>
        <v>1993</v>
      </c>
      <c r="B47" s="17">
        <f>'raw data'!V69</f>
        <v>196699</v>
      </c>
      <c r="C47" s="17">
        <f>'raw data'!V69/'raw data'!E69*'raw data'!W69</f>
        <v>17570.176141967961</v>
      </c>
      <c r="D47" s="31">
        <f t="shared" si="1"/>
        <v>214269.17614196797</v>
      </c>
      <c r="F47" s="19">
        <f>D47/('raw data'!E69+'raw data'!W69)*1000</f>
        <v>1672.5536546375974</v>
      </c>
      <c r="H47" s="32">
        <f t="shared" si="2"/>
        <v>32.164493358415335</v>
      </c>
      <c r="J47" s="17">
        <f>'raw data'!E69+'raw data'!W69</f>
        <v>128109</v>
      </c>
      <c r="K47" s="17">
        <f>'raw data'!T69*'raw data'!U69/100000</f>
        <v>169727.10699999999</v>
      </c>
      <c r="M47" s="12">
        <f t="shared" si="3"/>
        <v>24.277566220775977</v>
      </c>
    </row>
    <row r="48" spans="1:13" x14ac:dyDescent="0.25">
      <c r="A48">
        <f>A47+1</f>
        <v>1994</v>
      </c>
      <c r="B48" s="17">
        <f>'raw data'!V70</f>
        <v>202067</v>
      </c>
      <c r="C48" s="17">
        <f>'raw data'!V70/'raw data'!E70*'raw data'!W70</f>
        <v>17732.626022811288</v>
      </c>
      <c r="D48" s="31">
        <f t="shared" si="1"/>
        <v>219799.62602281128</v>
      </c>
      <c r="F48" s="19">
        <f>D48/('raw data'!E70+'raw data'!W70)*1000</f>
        <v>1678.5901195391223</v>
      </c>
      <c r="H48" s="32">
        <f t="shared" si="2"/>
        <v>32.280579221906194</v>
      </c>
      <c r="J48" s="17">
        <f>'raw data'!E70+'raw data'!W70</f>
        <v>130943</v>
      </c>
      <c r="K48" s="17">
        <f>'raw data'!T70*'raw data'!U70/100000</f>
        <v>171821.27799999999</v>
      </c>
      <c r="M48" s="12">
        <f t="shared" si="3"/>
        <v>24.600654437304691</v>
      </c>
    </row>
    <row r="49" spans="1:13" x14ac:dyDescent="0.25">
      <c r="A49">
        <f>A48+1</f>
        <v>1995</v>
      </c>
      <c r="B49" s="17">
        <f>'raw data'!V71</f>
        <v>207463</v>
      </c>
      <c r="C49" s="17">
        <f>'raw data'!V71/'raw data'!E71*'raw data'!W71</f>
        <v>17699.90897140446</v>
      </c>
      <c r="D49" s="31">
        <f t="shared" si="1"/>
        <v>225162.90897140445</v>
      </c>
      <c r="F49" s="19">
        <f>D49/('raw data'!E71+'raw data'!W71)*1000</f>
        <v>1683.4610016553604</v>
      </c>
      <c r="H49" s="32">
        <f t="shared" si="2"/>
        <v>32.374250031833853</v>
      </c>
      <c r="J49" s="17">
        <f>'raw data'!E71+'raw data'!W71</f>
        <v>133750</v>
      </c>
      <c r="K49" s="17">
        <f>'raw data'!T71*'raw data'!U71/100000</f>
        <v>173879.53400000001</v>
      </c>
      <c r="M49" s="12">
        <f t="shared" si="3"/>
        <v>24.902619889456211</v>
      </c>
    </row>
    <row r="50" spans="1:13" x14ac:dyDescent="0.25">
      <c r="A50">
        <f>A49+1</f>
        <v>1996</v>
      </c>
      <c r="B50" s="17">
        <f>'raw data'!V72</f>
        <v>210161</v>
      </c>
      <c r="C50" s="17">
        <f>'raw data'!V72/'raw data'!E72*'raw data'!W72</f>
        <v>17628.859677509347</v>
      </c>
      <c r="D50" s="31">
        <f t="shared" si="1"/>
        <v>227789.85967750935</v>
      </c>
      <c r="F50" s="19">
        <f>D50/('raw data'!E72+'raw data'!W72)*1000</f>
        <v>1675.1101936059811</v>
      </c>
      <c r="H50" s="32">
        <f t="shared" si="2"/>
        <v>32.213657569345791</v>
      </c>
      <c r="J50" s="17">
        <f>'raw data'!E72+'raw data'!W72</f>
        <v>135985</v>
      </c>
      <c r="K50" s="17">
        <f>'raw data'!T72*'raw data'!U72/100000</f>
        <v>175914.28200000001</v>
      </c>
      <c r="M50" s="12">
        <f t="shared" si="3"/>
        <v>24.901754279209047</v>
      </c>
    </row>
    <row r="51" spans="1:13" x14ac:dyDescent="0.25">
      <c r="A51">
        <f>A50+1</f>
        <v>1997</v>
      </c>
      <c r="B51" s="17">
        <f>'raw data'!V73</f>
        <v>216596</v>
      </c>
      <c r="C51" s="17">
        <f>'raw data'!V73/'raw data'!E73*'raw data'!W73</f>
        <v>17798.156301630352</v>
      </c>
      <c r="D51" s="31">
        <f t="shared" si="1"/>
        <v>234394.15630163034</v>
      </c>
      <c r="F51" s="19">
        <f>D51/('raw data'!E73+'raw data'!W73)*1000</f>
        <v>1687.9890270893732</v>
      </c>
      <c r="H51" s="32">
        <f t="shared" si="2"/>
        <v>32.461327444026409</v>
      </c>
      <c r="J51" s="17">
        <f>'raw data'!E73+'raw data'!W73</f>
        <v>138860</v>
      </c>
      <c r="K51" s="17">
        <f>'raw data'!T73*'raw data'!U73/100000</f>
        <v>178590.33499999999</v>
      </c>
      <c r="M51" s="12">
        <f t="shared" si="3"/>
        <v>25.239775315262762</v>
      </c>
    </row>
    <row r="52" spans="1:13" x14ac:dyDescent="0.25">
      <c r="A52">
        <f t="shared" ref="A52:A58" si="4">A51+1</f>
        <v>1998</v>
      </c>
      <c r="B52" s="17">
        <f>'raw data'!V74</f>
        <v>222346</v>
      </c>
      <c r="C52" s="17">
        <f>'raw data'!V74/'raw data'!E74*'raw data'!W74</f>
        <v>17476.646063102846</v>
      </c>
      <c r="D52" s="31">
        <f t="shared" si="1"/>
        <v>239822.64606310285</v>
      </c>
      <c r="F52" s="19">
        <f>D52/('raw data'!E74+'raw data'!W74)*1000</f>
        <v>1690.0344321731793</v>
      </c>
      <c r="H52" s="32">
        <f t="shared" si="2"/>
        <v>32.500662157176528</v>
      </c>
      <c r="J52" s="17">
        <f>'raw data'!E74+'raw data'!W74</f>
        <v>141904</v>
      </c>
      <c r="K52" s="17">
        <f>'raw data'!T74*'raw data'!U74/100000</f>
        <v>180960.22399999999</v>
      </c>
      <c r="M52" s="12">
        <f t="shared" si="3"/>
        <v>25.486119882079603</v>
      </c>
    </row>
    <row r="53" spans="1:13" x14ac:dyDescent="0.25">
      <c r="A53">
        <f t="shared" si="4"/>
        <v>1999</v>
      </c>
      <c r="B53" s="17">
        <f>'raw data'!V75</f>
        <v>226894</v>
      </c>
      <c r="C53" s="17">
        <f>'raw data'!V75/'raw data'!E75*'raw data'!W75</f>
        <v>17092.625039077036</v>
      </c>
      <c r="D53" s="31">
        <f t="shared" si="1"/>
        <v>243986.62503907704</v>
      </c>
      <c r="F53" s="19">
        <f>D53/('raw data'!E75+'raw data'!W75)*1000</f>
        <v>1688.8276888723483</v>
      </c>
      <c r="H53" s="32">
        <f t="shared" si="2"/>
        <v>32.477455555237469</v>
      </c>
      <c r="J53" s="17">
        <f>'raw data'!E75+'raw data'!W75</f>
        <v>144471</v>
      </c>
      <c r="K53" s="17">
        <f>'raw data'!T75*'raw data'!U75/100000</f>
        <v>183608.32000000001</v>
      </c>
      <c r="M53" s="12">
        <f t="shared" si="3"/>
        <v>25.55467247628382</v>
      </c>
    </row>
    <row r="54" spans="1:13" x14ac:dyDescent="0.25">
      <c r="A54">
        <f t="shared" si="4"/>
        <v>2000</v>
      </c>
      <c r="B54" s="17">
        <f>'raw data'!V76</f>
        <v>230609</v>
      </c>
      <c r="C54" s="17">
        <f>'raw data'!V76/'raw data'!E76*'raw data'!W76</f>
        <v>17194.678112338592</v>
      </c>
      <c r="D54" s="31">
        <f t="shared" si="1"/>
        <v>247803.67811233859</v>
      </c>
      <c r="F54" s="19">
        <f>D54/('raw data'!E76+'raw data'!W76)*1000</f>
        <v>1680.4806599236308</v>
      </c>
      <c r="H54" s="32">
        <f t="shared" si="2"/>
        <v>32.316935767762132</v>
      </c>
      <c r="J54" s="17">
        <f>'raw data'!E76+'raw data'!W76</f>
        <v>147460</v>
      </c>
      <c r="K54" s="17">
        <f>'raw data'!T76*'raw data'!U76/100000</f>
        <v>186227.19125999999</v>
      </c>
      <c r="M54" s="12">
        <f t="shared" si="3"/>
        <v>25.589471204884045</v>
      </c>
    </row>
    <row r="55" spans="1:13" x14ac:dyDescent="0.25">
      <c r="A55">
        <f t="shared" si="4"/>
        <v>2001</v>
      </c>
      <c r="B55" s="17">
        <f>'raw data'!V77</f>
        <v>227725</v>
      </c>
      <c r="C55" s="17">
        <f>'raw data'!V77/'raw data'!E77*'raw data'!W77</f>
        <v>16859.09042755275</v>
      </c>
      <c r="D55" s="31">
        <f t="shared" si="1"/>
        <v>244584.09042755276</v>
      </c>
      <c r="F55" s="19">
        <f>D55/('raw data'!E77+'raw data'!W77)*1000</f>
        <v>1663.7807586650301</v>
      </c>
      <c r="H55" s="32">
        <f t="shared" si="2"/>
        <v>31.99578382048135</v>
      </c>
      <c r="J55" s="17">
        <f>'raw data'!E77+'raw data'!W77</f>
        <v>147005</v>
      </c>
      <c r="K55" s="17">
        <f>'raw data'!T77*'raw data'!U77/100000</f>
        <v>188649.44821</v>
      </c>
      <c r="M55" s="12">
        <f t="shared" si="3"/>
        <v>24.932700546751633</v>
      </c>
    </row>
    <row r="56" spans="1:13" x14ac:dyDescent="0.25">
      <c r="A56">
        <f t="shared" si="4"/>
        <v>2002</v>
      </c>
      <c r="B56" s="17">
        <f>'raw data'!V78</f>
        <v>225643</v>
      </c>
      <c r="C56" s="17">
        <f>'raw data'!V78/'raw data'!E78*'raw data'!W78</f>
        <v>16549.478864840989</v>
      </c>
      <c r="D56" s="31">
        <f t="shared" si="1"/>
        <v>242192.47886484099</v>
      </c>
      <c r="F56" s="19">
        <f>D56/('raw data'!E78+'raw data'!W78)*1000</f>
        <v>1661.0939340400471</v>
      </c>
      <c r="H56" s="32">
        <f t="shared" si="2"/>
        <v>31.944114116154751</v>
      </c>
      <c r="J56" s="17">
        <f>'raw data'!E78+'raw data'!W78</f>
        <v>145803</v>
      </c>
      <c r="K56" s="17">
        <f>'raw data'!T78*'raw data'!U78/100000</f>
        <v>190695.50295899998</v>
      </c>
      <c r="M56" s="12">
        <f t="shared" si="3"/>
        <v>24.42400370332328</v>
      </c>
    </row>
    <row r="57" spans="1:13" x14ac:dyDescent="0.25">
      <c r="A57">
        <f t="shared" si="4"/>
        <v>2003</v>
      </c>
      <c r="B57" s="17">
        <f>'raw data'!V79</f>
        <v>224449</v>
      </c>
      <c r="C57" s="17">
        <f>'raw data'!V79/'raw data'!E79*'raw data'!W79</f>
        <v>17059.86693289438</v>
      </c>
      <c r="D57" s="31">
        <f t="shared" si="1"/>
        <v>241508.86693289439</v>
      </c>
      <c r="F57" s="19">
        <f>D57/('raw data'!E79+'raw data'!W79)*1000</f>
        <v>1656.7803178493132</v>
      </c>
      <c r="H57" s="32">
        <f t="shared" si="2"/>
        <v>31.861159958640638</v>
      </c>
      <c r="J57" s="17">
        <f>'raw data'!E79+'raw data'!W79</f>
        <v>145770</v>
      </c>
      <c r="K57" s="17">
        <f>'raw data'!T79*'raw data'!U79/100000</f>
        <v>192921.77544500001</v>
      </c>
      <c r="M57" s="12">
        <f t="shared" si="3"/>
        <v>24.074012777759847</v>
      </c>
    </row>
    <row r="58" spans="1:13" x14ac:dyDescent="0.25">
      <c r="A58">
        <f t="shared" si="4"/>
        <v>2004</v>
      </c>
      <c r="B58" s="17">
        <f>'raw data'!V80</f>
        <v>227128</v>
      </c>
      <c r="C58" s="17">
        <f>'raw data'!V80/'raw data'!E80*'raw data'!W80</f>
        <v>17308.736596736595</v>
      </c>
      <c r="D58" s="31">
        <f t="shared" si="1"/>
        <v>244436.73659673659</v>
      </c>
      <c r="F58" s="19">
        <f>D58/('raw data'!E80+'raw data'!W80)*1000</f>
        <v>1659.6736596736596</v>
      </c>
      <c r="H58" s="32">
        <f t="shared" si="2"/>
        <v>31.916801147570375</v>
      </c>
      <c r="J58" s="17">
        <f>'raw data'!E80+'raw data'!W80</f>
        <v>147280</v>
      </c>
      <c r="K58" s="17">
        <f>'raw data'!T80*'raw data'!U80/100000</f>
        <v>195008.32846799999</v>
      </c>
      <c r="M58" s="12">
        <f t="shared" si="3"/>
        <v>24.10515750759604</v>
      </c>
    </row>
    <row r="59" spans="1:13" x14ac:dyDescent="0.25">
      <c r="A59">
        <f t="shared" ref="A59:A71" si="5">A58+1</f>
        <v>2005</v>
      </c>
      <c r="B59" s="17">
        <f>'raw data'!V81</f>
        <v>230400</v>
      </c>
      <c r="C59" s="17">
        <f>'raw data'!V81/'raw data'!E81*'raw data'!W81</f>
        <v>17356.879702499351</v>
      </c>
      <c r="D59" s="31">
        <f t="shared" ref="D59:D70" si="6">B59+C59</f>
        <v>247756.87970249934</v>
      </c>
      <c r="F59" s="19">
        <f>D59/('raw data'!E81+'raw data'!W81)*1000</f>
        <v>1660.4687364870708</v>
      </c>
      <c r="H59" s="32">
        <f t="shared" si="2"/>
        <v>31.932091086289823</v>
      </c>
      <c r="J59" s="17">
        <f>'raw data'!E81+'raw data'!W81</f>
        <v>149209</v>
      </c>
      <c r="K59" s="17">
        <f>'raw data'!T81*'raw data'!U81/100000</f>
        <v>197405.088132</v>
      </c>
      <c r="M59" s="12">
        <f t="shared" si="3"/>
        <v>24.135929949831262</v>
      </c>
    </row>
    <row r="60" spans="1:13" x14ac:dyDescent="0.25">
      <c r="A60">
        <f t="shared" si="5"/>
        <v>2006</v>
      </c>
      <c r="B60" s="17">
        <f>'raw data'!V82</f>
        <v>234732</v>
      </c>
      <c r="C60" s="17">
        <f>'raw data'!V82/'raw data'!E82*'raw data'!W82</f>
        <v>17609.098977705042</v>
      </c>
      <c r="D60" s="31">
        <f t="shared" si="6"/>
        <v>252341.09897770506</v>
      </c>
      <c r="F60" s="19">
        <f>D60/('raw data'!E82+'raw data'!W82)*1000</f>
        <v>1662.9614673439462</v>
      </c>
      <c r="H60" s="32">
        <f t="shared" si="2"/>
        <v>31.98002821815281</v>
      </c>
      <c r="J60" s="17">
        <f>'raw data'!E82+'raw data'!W82</f>
        <v>151742</v>
      </c>
      <c r="K60" s="17">
        <f>'raw data'!T82*'raw data'!U82/100000</f>
        <v>199317.78121599997</v>
      </c>
      <c r="M60" s="12">
        <f t="shared" si="3"/>
        <v>24.346615802531311</v>
      </c>
    </row>
    <row r="61" spans="1:13" x14ac:dyDescent="0.25">
      <c r="A61">
        <f t="shared" si="5"/>
        <v>2007</v>
      </c>
      <c r="B61" s="17">
        <f>'raw data'!V83</f>
        <v>236610</v>
      </c>
      <c r="C61" s="17">
        <f>'raw data'!V83/'raw data'!E83*'raw data'!W83</f>
        <v>17288.280106033828</v>
      </c>
      <c r="D61" s="31">
        <f t="shared" si="6"/>
        <v>253898.28010603384</v>
      </c>
      <c r="F61" s="19">
        <f>D61/('raw data'!E83+'raw data'!W83)*1000</f>
        <v>1659.3032062610453</v>
      </c>
      <c r="H61" s="32">
        <f t="shared" si="2"/>
        <v>31.90967704348164</v>
      </c>
      <c r="J61" s="17">
        <f>'raw data'!E83+'raw data'!W83</f>
        <v>153015</v>
      </c>
      <c r="K61" s="17">
        <f>'raw data'!T83*'raw data'!U83/100000</f>
        <v>201523.67748300004</v>
      </c>
      <c r="M61" s="12">
        <f t="shared" si="3"/>
        <v>24.228712446060989</v>
      </c>
    </row>
    <row r="62" spans="1:13" x14ac:dyDescent="0.25">
      <c r="A62">
        <f t="shared" si="5"/>
        <v>2008</v>
      </c>
      <c r="B62" s="17">
        <f>'raw data'!V84</f>
        <v>234039</v>
      </c>
      <c r="C62" s="17">
        <f>'raw data'!V84/'raw data'!E84*'raw data'!W84</f>
        <v>16635.125</v>
      </c>
      <c r="D62" s="31">
        <f t="shared" si="6"/>
        <v>250674.125</v>
      </c>
      <c r="F62" s="19">
        <f>D62/('raw data'!E84+'raw data'!W84)*1000</f>
        <v>1653.0979827089338</v>
      </c>
      <c r="H62" s="32">
        <f t="shared" si="2"/>
        <v>31.790345821325651</v>
      </c>
      <c r="J62" s="17">
        <f>'raw data'!E84+'raw data'!W84</f>
        <v>151639</v>
      </c>
      <c r="K62" s="17">
        <f>'raw data'!T84*'raw data'!U84/100000</f>
        <v>203438.86325400003</v>
      </c>
      <c r="M62" s="12">
        <f t="shared" si="3"/>
        <v>23.69584735627064</v>
      </c>
    </row>
    <row r="63" spans="1:13" x14ac:dyDescent="0.25">
      <c r="A63">
        <f t="shared" si="5"/>
        <v>2009</v>
      </c>
      <c r="B63" s="17">
        <f>'raw data'!V85</f>
        <v>221573</v>
      </c>
      <c r="C63" s="17">
        <f>'raw data'!V85/'raw data'!E85*'raw data'!W85</f>
        <v>16063.854551757711</v>
      </c>
      <c r="D63" s="31">
        <f t="shared" si="6"/>
        <v>237636.85455175771</v>
      </c>
      <c r="F63" s="19">
        <f>D63/('raw data'!E85+'raw data'!W85)*1000</f>
        <v>1634.3325416377772</v>
      </c>
      <c r="H63" s="32">
        <f t="shared" si="2"/>
        <v>31.429471954572641</v>
      </c>
      <c r="J63" s="17">
        <f>'raw data'!E85+'raw data'!W85</f>
        <v>145403</v>
      </c>
      <c r="K63" s="17">
        <f>'raw data'!T85*'raw data'!U85/100000</f>
        <v>205230.15290100002</v>
      </c>
      <c r="M63" s="12">
        <f t="shared" si="3"/>
        <v>22.267388324829621</v>
      </c>
    </row>
    <row r="64" spans="1:13" x14ac:dyDescent="0.25">
      <c r="A64">
        <f t="shared" si="5"/>
        <v>2010</v>
      </c>
      <c r="B64" s="17">
        <f>'raw data'!V86</f>
        <v>222053</v>
      </c>
      <c r="C64" s="17">
        <f>'raw data'!V86/'raw data'!E86*'raw data'!W86</f>
        <v>15957.47355879864</v>
      </c>
      <c r="D64" s="31">
        <f t="shared" si="6"/>
        <v>238010.47355879864</v>
      </c>
      <c r="F64" s="19">
        <f>D64/('raw data'!E86+'raw data'!W86)*1000</f>
        <v>1648.3290526597089</v>
      </c>
      <c r="H64" s="32">
        <f t="shared" si="2"/>
        <v>31.698635628071322</v>
      </c>
      <c r="J64" s="17">
        <f>'raw data'!E86+'raw data'!W86</f>
        <v>144395</v>
      </c>
      <c r="K64" s="17">
        <f>'raw data'!T86*'raw data'!U86/100000</f>
        <v>206947.40364900001</v>
      </c>
      <c r="M64" s="12">
        <f t="shared" si="3"/>
        <v>22.117332282547221</v>
      </c>
    </row>
    <row r="65" spans="1:13" x14ac:dyDescent="0.25">
      <c r="A65">
        <f t="shared" si="5"/>
        <v>2011</v>
      </c>
      <c r="B65" s="17">
        <f>'raw data'!V87</f>
        <v>226014</v>
      </c>
      <c r="C65" s="17">
        <f>'raw data'!V87/'raw data'!E87*'raw data'!W87</f>
        <v>15673.254311673443</v>
      </c>
      <c r="D65" s="31">
        <f t="shared" si="6"/>
        <v>241687.25431167343</v>
      </c>
      <c r="F65" s="19">
        <f>D65/('raw data'!E87+'raw data'!W87)*1000</f>
        <v>1658.7209558337859</v>
      </c>
      <c r="H65" s="32">
        <f t="shared" si="2"/>
        <v>31.898479919880497</v>
      </c>
      <c r="J65" s="17">
        <f>'raw data'!E87+'raw data'!W87</f>
        <v>145707</v>
      </c>
      <c r="K65" s="17">
        <f>'raw data'!T87*'raw data'!U87/100000</f>
        <v>208178.37904</v>
      </c>
      <c r="M65" s="12">
        <f t="shared" si="3"/>
        <v>22.326198499186987</v>
      </c>
    </row>
    <row r="66" spans="1:13" x14ac:dyDescent="0.25">
      <c r="A66">
        <f t="shared" si="5"/>
        <v>2012</v>
      </c>
      <c r="B66" s="17">
        <f>'raw data'!V88</f>
        <v>230328</v>
      </c>
      <c r="C66" s="17">
        <f>'raw data'!V88/'raw data'!E88*'raw data'!W88</f>
        <v>15802.970169564747</v>
      </c>
      <c r="D66" s="31">
        <f t="shared" si="6"/>
        <v>246130.97016956474</v>
      </c>
      <c r="F66" s="19">
        <f>D66/('raw data'!E88+'raw data'!W88)*1000</f>
        <v>1658.408035424992</v>
      </c>
      <c r="H66" s="32">
        <f t="shared" si="2"/>
        <v>31.892462219711383</v>
      </c>
      <c r="J66" s="17">
        <f>'raw data'!E88+'raw data'!W88</f>
        <v>148414</v>
      </c>
      <c r="K66" s="17">
        <f>'raw data'!T88*'raw data'!U88/100000</f>
        <v>209433.51242400002</v>
      </c>
      <c r="M66" s="12">
        <f t="shared" si="3"/>
        <v>22.600432151916841</v>
      </c>
    </row>
    <row r="67" spans="1:13" x14ac:dyDescent="0.25">
      <c r="A67">
        <f t="shared" si="5"/>
        <v>2013</v>
      </c>
      <c r="B67" s="17">
        <f>'raw data'!V89</f>
        <v>233870</v>
      </c>
      <c r="C67" s="17">
        <f>'raw data'!V89/'raw data'!E89*'raw data'!W89</f>
        <v>15593.211767290561</v>
      </c>
      <c r="D67" s="31">
        <f t="shared" si="6"/>
        <v>249463.21176729057</v>
      </c>
      <c r="F67" s="19">
        <f>D67/('raw data'!E89+'raw data'!W89)*1000</f>
        <v>1657.4417269654082</v>
      </c>
      <c r="H67" s="32">
        <f t="shared" ref="H67:H70" si="7">F67/52</f>
        <v>31.873879364719389</v>
      </c>
      <c r="J67" s="17">
        <f>'raw data'!E89+'raw data'!W89</f>
        <v>150511</v>
      </c>
      <c r="K67" s="17">
        <f>'raw data'!T89*'raw data'!U89/100000</f>
        <v>210295.945825</v>
      </c>
      <c r="M67" s="12">
        <f t="shared" si="3"/>
        <v>22.812467630999706</v>
      </c>
    </row>
    <row r="68" spans="1:13" x14ac:dyDescent="0.25">
      <c r="A68">
        <f t="shared" si="5"/>
        <v>2014</v>
      </c>
      <c r="B68" s="17">
        <f>'raw data'!V90</f>
        <v>238609</v>
      </c>
      <c r="C68" s="17">
        <f>'raw data'!V90/'raw data'!E90*'raw data'!W90</f>
        <v>15532.374003533718</v>
      </c>
      <c r="D68" s="31">
        <f t="shared" si="6"/>
        <v>254141.37400353371</v>
      </c>
      <c r="F68" s="19">
        <f>D68/('raw data'!E90+'raw data'!W90)*1000</f>
        <v>1659.7963243784693</v>
      </c>
      <c r="H68" s="32">
        <f t="shared" si="7"/>
        <v>31.919160084201334</v>
      </c>
      <c r="J68" s="17">
        <f>'raw data'!E90+'raw data'!W90</f>
        <v>153116</v>
      </c>
      <c r="K68" s="17">
        <f>'raw data'!T90*'raw data'!U90/100000</f>
        <v>211565.3566</v>
      </c>
      <c r="M68" s="12">
        <f t="shared" si="3"/>
        <v>23.100824227535991</v>
      </c>
    </row>
    <row r="69" spans="1:13" x14ac:dyDescent="0.25">
      <c r="A69">
        <f t="shared" si="5"/>
        <v>2015</v>
      </c>
      <c r="B69" s="17">
        <f>'raw data'!V91</f>
        <v>243112</v>
      </c>
      <c r="C69" s="17">
        <f>'raw data'!V91/'raw data'!E91*'raw data'!W91</f>
        <v>15763.798955221844</v>
      </c>
      <c r="D69" s="31">
        <f t="shared" si="6"/>
        <v>258875.79895522184</v>
      </c>
      <c r="F69" s="19">
        <f>D69/('raw data'!E91+'raw data'!W91)*1000</f>
        <v>1657.95108910621</v>
      </c>
      <c r="H69" s="32">
        <f t="shared" si="7"/>
        <v>31.883674790504038</v>
      </c>
      <c r="J69" s="17">
        <f>'raw data'!E91+'raw data'!W91</f>
        <v>156142</v>
      </c>
      <c r="K69" s="17">
        <f>'raw data'!T91*'raw data'!U91/100000</f>
        <v>212314.52460142988</v>
      </c>
      <c r="M69" s="12">
        <f t="shared" si="3"/>
        <v>23.448140246102376</v>
      </c>
    </row>
    <row r="70" spans="1:13" x14ac:dyDescent="0.25">
      <c r="A70">
        <f t="shared" si="5"/>
        <v>2016</v>
      </c>
      <c r="B70" s="17">
        <f>'raw data'!V92</f>
        <v>246376</v>
      </c>
      <c r="C70" s="17">
        <f>'raw data'!V92/'raw data'!E92*'raw data'!W92</f>
        <v>15905.590051423385</v>
      </c>
      <c r="D70" s="31">
        <f t="shared" si="6"/>
        <v>262281.59005142341</v>
      </c>
      <c r="F70" s="19">
        <f>D70/('raw data'!E92+'raw data'!W92)*1000</f>
        <v>1656.1422377575373</v>
      </c>
      <c r="H70" s="32">
        <f t="shared" si="7"/>
        <v>31.848889187644946</v>
      </c>
      <c r="J70" s="17">
        <f>'raw data'!E92+'raw data'!W92</f>
        <v>158369</v>
      </c>
      <c r="K70" s="17">
        <f>'raw data'!T92*'raw data'!U92/100000</f>
        <v>213263.50705140777</v>
      </c>
      <c r="M70" s="12">
        <f t="shared" si="3"/>
        <v>23.650913377047214</v>
      </c>
    </row>
    <row r="71" spans="1:13" x14ac:dyDescent="0.25">
      <c r="A71">
        <f t="shared" si="5"/>
        <v>2017</v>
      </c>
      <c r="B71" s="17">
        <f>'raw data'!V93</f>
        <v>249777</v>
      </c>
      <c r="C71" s="17">
        <f>'raw data'!V93/'raw data'!E93*'raw data'!W93</f>
        <v>15787.794636813675</v>
      </c>
      <c r="D71" s="31">
        <f t="shared" ref="D71" si="8">B71+C71</f>
        <v>265564.79463681369</v>
      </c>
      <c r="F71" s="19">
        <f>D71/('raw data'!E93+'raw data'!W93)*1000</f>
        <v>1657.5112479594411</v>
      </c>
      <c r="H71" s="32">
        <f t="shared" ref="H71" si="9">F71/52</f>
        <v>31.875216306912328</v>
      </c>
      <c r="J71" s="17">
        <f>'raw data'!E93+'raw data'!W93</f>
        <v>160219</v>
      </c>
      <c r="K71" s="17">
        <f>'raw data'!T93*'raw data'!U93/100000</f>
        <v>214069.50349946742</v>
      </c>
      <c r="M71" s="12">
        <f t="shared" ref="M71" si="10">J71/K71*H71</f>
        <v>23.856809111017967</v>
      </c>
    </row>
    <row r="72" spans="1:13" x14ac:dyDescent="0.25">
      <c r="A72">
        <v>2018</v>
      </c>
      <c r="B72" s="17">
        <f>'raw data'!V94</f>
        <v>254335</v>
      </c>
      <c r="C72" s="17">
        <f>'raw data'!V94/'raw data'!E94*'raw data'!W94</f>
        <v>16119.286008096109</v>
      </c>
      <c r="D72" s="31">
        <f t="shared" ref="D72:D73" si="11">B72+C72</f>
        <v>270454.28600809613</v>
      </c>
      <c r="F72" s="19">
        <f>D72/('raw data'!E94+'raw data'!W94)*1000</f>
        <v>1660.5837033167929</v>
      </c>
      <c r="H72" s="32">
        <f t="shared" ref="H72:H73" si="12">F72/52</f>
        <v>31.934301986861403</v>
      </c>
      <c r="J72" s="17">
        <f>'raw data'!E94+'raw data'!W94</f>
        <v>162867</v>
      </c>
      <c r="K72" s="17">
        <f>'raw data'!T94*'raw data'!U94/100000</f>
        <v>214240.05181402</v>
      </c>
      <c r="M72" s="12">
        <f t="shared" ref="M72:M73" si="13">J72/K72*H72</f>
        <v>24.276711649645879</v>
      </c>
    </row>
    <row r="73" spans="1:13" x14ac:dyDescent="0.25">
      <c r="A73">
        <v>2019</v>
      </c>
      <c r="B73" s="17">
        <f>'raw data'!V95</f>
        <v>257096</v>
      </c>
      <c r="C73" s="17">
        <f>'raw data'!V95/'raw data'!E95*'raw data'!W95</f>
        <v>15802.305125809466</v>
      </c>
      <c r="D73" s="31">
        <f t="shared" si="11"/>
        <v>272898.30512580945</v>
      </c>
      <c r="F73" s="19">
        <f>D73/('raw data'!E95+'raw data'!W95)*1000</f>
        <v>1656.5997615902572</v>
      </c>
      <c r="H73" s="32">
        <f t="shared" si="12"/>
        <v>31.857687722889562</v>
      </c>
      <c r="J73" s="17">
        <f>'raw data'!E95+'raw data'!W95</f>
        <v>164734</v>
      </c>
      <c r="K73" s="17">
        <f>'raw data'!T95*'raw data'!U95/100000</f>
        <v>214146.99906711376</v>
      </c>
      <c r="M73" s="12">
        <f t="shared" si="13"/>
        <v>24.506737671807159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topLeftCell="N1" workbookViewId="0">
      <selection activeCell="U12" sqref="U12:U13"/>
    </sheetView>
  </sheetViews>
  <sheetFormatPr defaultRowHeight="12.5" x14ac:dyDescent="0.25"/>
  <cols>
    <col min="5" max="5" width="10" bestFit="1" customWidth="1"/>
    <col min="13" max="13" width="11.6328125" bestFit="1" customWidth="1"/>
    <col min="15" max="15" width="16.36328125" bestFit="1" customWidth="1"/>
    <col min="19" max="19" width="9.08984375" style="18" customWidth="1"/>
    <col min="21" max="21" width="16.36328125" bestFit="1" customWidth="1"/>
    <col min="25" max="25" width="11.54296875" bestFit="1" customWidth="1"/>
    <col min="36" max="36" width="16.36328125" bestFit="1" customWidth="1"/>
    <col min="37" max="37" width="9.54296875" bestFit="1" customWidth="1"/>
  </cols>
  <sheetData>
    <row r="1" spans="1:37" x14ac:dyDescent="0.25">
      <c r="L1" t="s">
        <v>15</v>
      </c>
      <c r="R1" t="s">
        <v>20</v>
      </c>
    </row>
    <row r="2" spans="1:37" x14ac:dyDescent="0.25">
      <c r="B2" s="22" t="s">
        <v>55</v>
      </c>
      <c r="C2" s="6" t="s">
        <v>11</v>
      </c>
      <c r="D2" s="6"/>
      <c r="E2" s="1" t="s">
        <v>3</v>
      </c>
      <c r="F2" s="4" t="s">
        <v>6</v>
      </c>
      <c r="G2" s="4" t="s">
        <v>35</v>
      </c>
      <c r="I2" t="s">
        <v>14</v>
      </c>
      <c r="K2" t="s">
        <v>16</v>
      </c>
      <c r="M2" t="s">
        <v>19</v>
      </c>
      <c r="N2" t="s">
        <v>18</v>
      </c>
      <c r="S2" s="18" t="s">
        <v>19</v>
      </c>
      <c r="T2" t="s">
        <v>18</v>
      </c>
      <c r="Y2" s="4" t="s">
        <v>21</v>
      </c>
      <c r="AK2" s="9"/>
    </row>
    <row r="3" spans="1:37" x14ac:dyDescent="0.25">
      <c r="A3">
        <v>1950</v>
      </c>
      <c r="B3" s="7">
        <f>'raw data'!N26/1000</f>
        <v>67.986000000000004</v>
      </c>
      <c r="C3" s="7">
        <f>'raw data'!P26/1000</f>
        <v>33.393999999999998</v>
      </c>
      <c r="D3" s="7"/>
      <c r="E3" s="5">
        <f>'raw data'!C26/1000</f>
        <v>2289.5459999999998</v>
      </c>
      <c r="F3" s="7">
        <f>'raw data'!G26/1000</f>
        <v>299.827</v>
      </c>
      <c r="G3" s="7">
        <f>F3/E3*100</f>
        <v>13.095478317535441</v>
      </c>
      <c r="I3" s="1">
        <f>B3/G3*100</f>
        <v>519.15629464991491</v>
      </c>
      <c r="J3" s="1"/>
      <c r="K3" s="8">
        <f>C3/F3</f>
        <v>0.11137756106021138</v>
      </c>
      <c r="M3" s="16">
        <f>P9</f>
        <v>5472.9968238773417</v>
      </c>
      <c r="N3" s="2">
        <f t="shared" ref="N3:N34" si="0">M3/E3</f>
        <v>2.3904288552740773</v>
      </c>
      <c r="O3" t="s">
        <v>36</v>
      </c>
      <c r="P3" s="2">
        <f>P8*AVERAGE(N3:N72)</f>
        <v>0.1405692228465423</v>
      </c>
      <c r="S3" s="18">
        <f>V9</f>
        <v>5428.6511859286584</v>
      </c>
      <c r="T3" s="2">
        <f t="shared" ref="T3:T34" si="1">S3/E3</f>
        <v>2.3710601079553149</v>
      </c>
      <c r="U3" t="s">
        <v>36</v>
      </c>
      <c r="V3" s="2">
        <f>V8*AVERAGE(T3:T72)</f>
        <v>0.14056961919043756</v>
      </c>
      <c r="W3" s="2"/>
      <c r="Y3" s="20">
        <f>S3/M3</f>
        <v>0.99189737553743607</v>
      </c>
      <c r="AA3" s="1"/>
      <c r="AB3" s="1"/>
      <c r="AD3" s="1"/>
      <c r="AK3" s="9"/>
    </row>
    <row r="4" spans="1:37" x14ac:dyDescent="0.25">
      <c r="A4">
        <f>A3+1</f>
        <v>1951</v>
      </c>
      <c r="B4" s="7">
        <f>'raw data'!N27/1000</f>
        <v>82.340999999999994</v>
      </c>
      <c r="C4" s="7">
        <f>'raw data'!P27/1000</f>
        <v>37.725999999999999</v>
      </c>
      <c r="D4" s="7"/>
      <c r="E4" s="5">
        <f>'raw data'!C27/1000</f>
        <v>2473.7579999999998</v>
      </c>
      <c r="F4" s="7">
        <f>'raw data'!G27/1000</f>
        <v>346.91399999999999</v>
      </c>
      <c r="G4" s="7">
        <f t="shared" ref="G4:G67" si="2">F4/E4*100</f>
        <v>14.023764652807591</v>
      </c>
      <c r="I4" s="1">
        <f t="shared" ref="I4:I67" si="3">B4/G4*100</f>
        <v>587.15332179733309</v>
      </c>
      <c r="J4" s="1"/>
      <c r="K4" s="8">
        <f t="shared" ref="K4:K67" si="4">C4/F4</f>
        <v>0.10874741290348616</v>
      </c>
      <c r="M4" s="16">
        <f t="shared" ref="M4:M51" si="5">(1-$P$8)*M3+I3</f>
        <v>5688.3405864599163</v>
      </c>
      <c r="N4" s="2">
        <f t="shared" si="0"/>
        <v>2.2994733464065269</v>
      </c>
      <c r="O4" t="s">
        <v>17</v>
      </c>
      <c r="P4" s="2">
        <f>AVERAGE(K3:K72)</f>
        <v>0.14056962475333584</v>
      </c>
      <c r="S4" s="18">
        <f t="shared" ref="S4:S51" si="6">(1-$V$8)*S3+I3</f>
        <v>5645.6886004687985</v>
      </c>
      <c r="T4" s="2">
        <f t="shared" si="1"/>
        <v>2.2822315685159174</v>
      </c>
      <c r="U4" t="s">
        <v>17</v>
      </c>
      <c r="V4" s="2">
        <f>AVERAGE(K3:K72)</f>
        <v>0.14056962475333584</v>
      </c>
      <c r="W4" s="2"/>
      <c r="Y4" s="20">
        <f t="shared" ref="Y4:Y67" si="7">S4/M4</f>
        <v>0.99250185790691869</v>
      </c>
      <c r="AA4" s="1"/>
      <c r="AB4" s="1"/>
      <c r="AD4" s="1"/>
      <c r="AK4" s="9"/>
    </row>
    <row r="5" spans="1:37" x14ac:dyDescent="0.25">
      <c r="A5">
        <f t="shared" ref="A5:A68" si="8">A4+1</f>
        <v>1952</v>
      </c>
      <c r="B5" s="7">
        <f>'raw data'!N28/1000</f>
        <v>81.894000000000005</v>
      </c>
      <c r="C5" s="7">
        <f>'raw data'!P28/1000</f>
        <v>40.606000000000002</v>
      </c>
      <c r="D5" s="7"/>
      <c r="E5" s="5">
        <f>'raw data'!C28/1000</f>
        <v>2574.8980000000001</v>
      </c>
      <c r="F5" s="7">
        <f>'raw data'!G28/1000</f>
        <v>367.34100000000001</v>
      </c>
      <c r="G5" s="7">
        <f t="shared" si="2"/>
        <v>14.266235012027661</v>
      </c>
      <c r="I5" s="1">
        <f t="shared" si="3"/>
        <v>574.04073275784629</v>
      </c>
      <c r="J5" s="1"/>
      <c r="K5" s="8">
        <f t="shared" si="4"/>
        <v>0.11054034262442798</v>
      </c>
      <c r="M5" s="16">
        <f t="shared" si="5"/>
        <v>5959.7273890270271</v>
      </c>
      <c r="N5" s="2">
        <f t="shared" si="0"/>
        <v>2.3145489215600099</v>
      </c>
      <c r="O5" s="22" t="s">
        <v>57</v>
      </c>
      <c r="P5" s="2">
        <f>M3/E3</f>
        <v>2.3904288552740773</v>
      </c>
      <c r="S5" s="18">
        <f t="shared" si="6"/>
        <v>5918.6443326616754</v>
      </c>
      <c r="T5" s="2">
        <f t="shared" si="1"/>
        <v>2.2985937045512772</v>
      </c>
      <c r="U5" t="s">
        <v>86</v>
      </c>
      <c r="V5" s="2">
        <f>S4/S3</f>
        <v>1.0399799889708723</v>
      </c>
      <c r="W5" s="2"/>
      <c r="Y5" s="20">
        <f t="shared" si="7"/>
        <v>0.993106554430494</v>
      </c>
      <c r="AA5" s="1"/>
      <c r="AB5" s="1"/>
      <c r="AD5" s="1"/>
      <c r="AK5" s="9"/>
    </row>
    <row r="6" spans="1:37" x14ac:dyDescent="0.25">
      <c r="A6">
        <f t="shared" si="8"/>
        <v>1953</v>
      </c>
      <c r="B6" s="7">
        <f>'raw data'!N29/1000</f>
        <v>87.08</v>
      </c>
      <c r="C6" s="7">
        <f>'raw data'!P29/1000</f>
        <v>43.488</v>
      </c>
      <c r="D6" s="7"/>
      <c r="E6" s="5">
        <f>'raw data'!C29/1000</f>
        <v>2695.614</v>
      </c>
      <c r="F6" s="7">
        <f>'raw data'!G29/1000</f>
        <v>389.21800000000002</v>
      </c>
      <c r="G6" s="7">
        <f t="shared" si="2"/>
        <v>14.438936732039528</v>
      </c>
      <c r="I6" s="1">
        <f t="shared" si="3"/>
        <v>603.09149915985381</v>
      </c>
      <c r="J6" s="1"/>
      <c r="K6" s="8">
        <f t="shared" si="4"/>
        <v>0.11173172874841347</v>
      </c>
      <c r="M6" s="16">
        <f t="shared" si="5"/>
        <v>6202.9365999042093</v>
      </c>
      <c r="N6" s="2">
        <f t="shared" si="0"/>
        <v>2.3011219706917272</v>
      </c>
      <c r="O6" s="22" t="s">
        <v>59</v>
      </c>
      <c r="P6" s="2">
        <f>AVERAGE(N3:N13)</f>
        <v>2.3904177320388289</v>
      </c>
      <c r="S6" s="18">
        <f t="shared" si="6"/>
        <v>6163.2967631858564</v>
      </c>
      <c r="T6" s="2">
        <f t="shared" si="1"/>
        <v>2.286416661727479</v>
      </c>
      <c r="U6" s="22" t="s">
        <v>58</v>
      </c>
      <c r="V6" s="2">
        <f>(S13/S3)^0.1</f>
        <v>1.0399801143746927</v>
      </c>
      <c r="W6" s="2"/>
      <c r="Y6" s="20">
        <f t="shared" si="7"/>
        <v>0.99360950477569532</v>
      </c>
      <c r="AA6" s="1"/>
      <c r="AB6" s="1"/>
      <c r="AD6" s="1"/>
    </row>
    <row r="7" spans="1:37" x14ac:dyDescent="0.25">
      <c r="A7">
        <f t="shared" si="8"/>
        <v>1954</v>
      </c>
      <c r="B7" s="7">
        <f>'raw data'!N30/1000</f>
        <v>83.465999999999994</v>
      </c>
      <c r="C7" s="7">
        <f>'raw data'!P30/1000</f>
        <v>45.981000000000002</v>
      </c>
      <c r="D7" s="7"/>
      <c r="E7" s="5">
        <f>'raw data'!C30/1000</f>
        <v>2680.0230000000001</v>
      </c>
      <c r="F7" s="7">
        <f>'raw data'!G30/1000</f>
        <v>390.54899999999998</v>
      </c>
      <c r="G7" s="7">
        <f t="shared" si="2"/>
        <v>14.572598817248956</v>
      </c>
      <c r="I7" s="1">
        <f t="shared" si="3"/>
        <v>572.75988344100222</v>
      </c>
      <c r="J7" s="1"/>
      <c r="K7" s="8">
        <f t="shared" si="4"/>
        <v>0.11773426637886668</v>
      </c>
      <c r="M7" s="16">
        <f t="shared" si="5"/>
        <v>6461.6957460014164</v>
      </c>
      <c r="N7" s="2">
        <f t="shared" si="0"/>
        <v>2.4110598103081267</v>
      </c>
      <c r="P7" s="2"/>
      <c r="S7" s="18">
        <f t="shared" si="6"/>
        <v>6423.3844015147843</v>
      </c>
      <c r="T7" s="2">
        <f t="shared" si="1"/>
        <v>2.3967646551969084</v>
      </c>
      <c r="V7" s="2"/>
      <c r="W7" s="2"/>
      <c r="Y7" s="20">
        <f t="shared" si="7"/>
        <v>0.99407100767467427</v>
      </c>
      <c r="AA7" s="1"/>
      <c r="AB7" s="1"/>
      <c r="AD7" s="1"/>
    </row>
    <row r="8" spans="1:37" x14ac:dyDescent="0.25">
      <c r="A8">
        <f t="shared" si="8"/>
        <v>1955</v>
      </c>
      <c r="B8" s="7">
        <f>'raw data'!N31/1000</f>
        <v>98.111999999999995</v>
      </c>
      <c r="C8" s="7">
        <f>'raw data'!P31/1000</f>
        <v>48.893000000000001</v>
      </c>
      <c r="D8" s="7"/>
      <c r="E8" s="5">
        <f>'raw data'!C31/1000</f>
        <v>2871.1979999999999</v>
      </c>
      <c r="F8" s="7">
        <f>'raw data'!G31/1000</f>
        <v>425.47800000000001</v>
      </c>
      <c r="G8" s="7">
        <f t="shared" si="2"/>
        <v>14.818831721114323</v>
      </c>
      <c r="I8" s="1">
        <f t="shared" si="3"/>
        <v>662.07648380409796</v>
      </c>
      <c r="J8" s="1"/>
      <c r="K8" s="8">
        <f t="shared" si="4"/>
        <v>0.11491310949097251</v>
      </c>
      <c r="M8" s="16">
        <f t="shared" si="5"/>
        <v>6675.7592498873018</v>
      </c>
      <c r="N8" s="2">
        <f t="shared" si="0"/>
        <v>2.325077981346916</v>
      </c>
      <c r="O8" t="s">
        <v>1</v>
      </c>
      <c r="P8" s="2">
        <v>5.5511183697728714E-2</v>
      </c>
      <c r="Q8" s="2">
        <f>P4/P3*P8</f>
        <v>5.5511342411858268E-2</v>
      </c>
      <c r="S8" s="18">
        <f t="shared" si="6"/>
        <v>6638.6658551516302</v>
      </c>
      <c r="T8" s="2">
        <f t="shared" si="1"/>
        <v>2.3121588462905138</v>
      </c>
      <c r="U8" t="s">
        <v>1</v>
      </c>
      <c r="V8" s="2">
        <v>5.5652660258018231E-2</v>
      </c>
      <c r="W8" s="2">
        <f>V4/V3*V8</f>
        <v>5.5652662460415094E-2</v>
      </c>
      <c r="Y8" s="20">
        <f t="shared" si="7"/>
        <v>0.99444356913615517</v>
      </c>
      <c r="AA8" s="1"/>
      <c r="AB8" s="1"/>
      <c r="AD8" s="1"/>
    </row>
    <row r="9" spans="1:37" x14ac:dyDescent="0.25">
      <c r="A9">
        <f t="shared" si="8"/>
        <v>1956</v>
      </c>
      <c r="B9" s="7">
        <f>'raw data'!N32/1000</f>
        <v>104.831</v>
      </c>
      <c r="C9" s="7">
        <f>'raw data'!P32/1000</f>
        <v>54.127000000000002</v>
      </c>
      <c r="D9" s="7"/>
      <c r="E9" s="5">
        <f>'raw data'!C32/1000</f>
        <v>2932.3879999999999</v>
      </c>
      <c r="F9" s="7">
        <f>'raw data'!G32/1000</f>
        <v>449.35300000000001</v>
      </c>
      <c r="G9" s="7">
        <f t="shared" si="2"/>
        <v>15.323790712552366</v>
      </c>
      <c r="I9" s="1">
        <f t="shared" si="3"/>
        <v>684.10618473227055</v>
      </c>
      <c r="J9" s="1"/>
      <c r="K9" s="8">
        <f t="shared" si="4"/>
        <v>0.12045541033441415</v>
      </c>
      <c r="M9" s="16">
        <f t="shared" si="5"/>
        <v>6967.2564356490939</v>
      </c>
      <c r="N9" s="2">
        <f t="shared" si="0"/>
        <v>2.3759667668975233</v>
      </c>
      <c r="O9" s="22" t="s">
        <v>56</v>
      </c>
      <c r="P9" s="1">
        <v>5472.9968238773417</v>
      </c>
      <c r="Q9" s="1">
        <f>P6/P5*P9</f>
        <v>5472.9713567185718</v>
      </c>
      <c r="S9" s="18">
        <f t="shared" si="6"/>
        <v>6931.2829235524687</v>
      </c>
      <c r="T9" s="2">
        <f t="shared" si="1"/>
        <v>2.3636991160625636</v>
      </c>
      <c r="V9" s="1">
        <v>5428.6511859286584</v>
      </c>
      <c r="W9" s="1">
        <f>V5/V6*V9</f>
        <v>5428.6505313261432</v>
      </c>
      <c r="Y9" s="20">
        <f t="shared" si="7"/>
        <v>0.9948367750736774</v>
      </c>
      <c r="AA9" s="1"/>
      <c r="AB9" s="1"/>
      <c r="AD9" s="1"/>
    </row>
    <row r="10" spans="1:37" x14ac:dyDescent="0.25">
      <c r="A10">
        <f t="shared" si="8"/>
        <v>1957</v>
      </c>
      <c r="B10" s="7">
        <f>'raw data'!N33/1000</f>
        <v>106.735</v>
      </c>
      <c r="C10" s="7">
        <f>'raw data'!P33/1000</f>
        <v>58.918999999999997</v>
      </c>
      <c r="D10" s="7"/>
      <c r="E10" s="5">
        <f>'raw data'!C33/1000</f>
        <v>2994.1320000000001</v>
      </c>
      <c r="F10" s="7">
        <f>'raw data'!G33/1000</f>
        <v>474.03899999999999</v>
      </c>
      <c r="G10" s="7">
        <f t="shared" si="2"/>
        <v>15.832267916043779</v>
      </c>
      <c r="I10" s="1">
        <f t="shared" si="3"/>
        <v>674.16115344939976</v>
      </c>
      <c r="J10" s="1"/>
      <c r="K10" s="8">
        <f t="shared" si="4"/>
        <v>0.1242914612510785</v>
      </c>
      <c r="M10" s="16">
        <f t="shared" si="5"/>
        <v>7264.6019685128658</v>
      </c>
      <c r="N10" s="2">
        <f t="shared" si="0"/>
        <v>2.4262797927789643</v>
      </c>
      <c r="S10" s="18">
        <f t="shared" si="6"/>
        <v>7229.6447745880705</v>
      </c>
      <c r="T10" s="2">
        <f t="shared" si="1"/>
        <v>2.4146045580448927</v>
      </c>
      <c r="Y10" s="20">
        <f t="shared" si="7"/>
        <v>0.99518800973868748</v>
      </c>
      <c r="AA10" s="1"/>
      <c r="AB10" s="1"/>
      <c r="AD10" s="1"/>
    </row>
    <row r="11" spans="1:37" x14ac:dyDescent="0.25">
      <c r="A11">
        <f t="shared" si="8"/>
        <v>1958</v>
      </c>
      <c r="B11" s="7">
        <f>'raw data'!N34/1000</f>
        <v>103.569</v>
      </c>
      <c r="C11" s="7">
        <f>'raw data'!P34/1000</f>
        <v>62.454000000000001</v>
      </c>
      <c r="D11" s="7"/>
      <c r="E11" s="5">
        <f>'raw data'!C34/1000</f>
        <v>2971.951</v>
      </c>
      <c r="F11" s="7">
        <f>'raw data'!G34/1000</f>
        <v>481.22899999999998</v>
      </c>
      <c r="G11" s="7">
        <f t="shared" si="2"/>
        <v>16.192359833658092</v>
      </c>
      <c r="I11" s="1">
        <f t="shared" si="3"/>
        <v>639.61646766716058</v>
      </c>
      <c r="J11" s="1"/>
      <c r="K11" s="8">
        <f t="shared" si="4"/>
        <v>0.12978020859092035</v>
      </c>
      <c r="M11" s="16">
        <f t="shared" si="5"/>
        <v>7535.496467597266</v>
      </c>
      <c r="N11" s="2">
        <f t="shared" si="0"/>
        <v>2.5355385965640975</v>
      </c>
      <c r="S11" s="18">
        <f t="shared" si="6"/>
        <v>7501.4569636111637</v>
      </c>
      <c r="T11" s="2">
        <f t="shared" si="1"/>
        <v>2.5240850080001871</v>
      </c>
      <c r="Y11" s="20">
        <f t="shared" si="7"/>
        <v>0.99548277885438963</v>
      </c>
      <c r="AA11" s="1"/>
      <c r="AB11" s="1"/>
      <c r="AD11" s="1"/>
    </row>
    <row r="12" spans="1:37" x14ac:dyDescent="0.25">
      <c r="A12">
        <f t="shared" si="8"/>
        <v>1959</v>
      </c>
      <c r="B12" s="7">
        <f>'raw data'!N35/1000</f>
        <v>121.532</v>
      </c>
      <c r="C12" s="7">
        <f>'raw data'!P35/1000</f>
        <v>65.444999999999993</v>
      </c>
      <c r="D12" s="7"/>
      <c r="E12" s="5">
        <f>'raw data'!C35/1000</f>
        <v>3178.1819999999998</v>
      </c>
      <c r="F12" s="7">
        <f>'raw data'!G35/1000</f>
        <v>521.654</v>
      </c>
      <c r="G12" s="7">
        <f t="shared" si="2"/>
        <v>16.413597459176348</v>
      </c>
      <c r="I12" s="1">
        <f t="shared" si="3"/>
        <v>740.43487603660662</v>
      </c>
      <c r="J12" s="1"/>
      <c r="K12" s="8">
        <f t="shared" si="4"/>
        <v>0.12545672035487124</v>
      </c>
      <c r="M12" s="16">
        <f t="shared" si="5"/>
        <v>7756.8086065980497</v>
      </c>
      <c r="N12" s="2">
        <f t="shared" si="0"/>
        <v>2.4406433006662458</v>
      </c>
      <c r="S12" s="18">
        <f t="shared" si="6"/>
        <v>7723.5973954423271</v>
      </c>
      <c r="T12" s="2">
        <f t="shared" si="1"/>
        <v>2.4301935494702089</v>
      </c>
      <c r="Y12" s="20">
        <f t="shared" si="7"/>
        <v>0.99571844390649622</v>
      </c>
      <c r="AA12" s="1"/>
      <c r="AB12" s="1"/>
      <c r="AD12" s="1"/>
    </row>
    <row r="13" spans="1:37" x14ac:dyDescent="0.25">
      <c r="A13">
        <f t="shared" si="8"/>
        <v>1960</v>
      </c>
      <c r="B13" s="7">
        <f>'raw data'!N36/1000</f>
        <v>122.48099999999999</v>
      </c>
      <c r="C13" s="7">
        <f>'raw data'!P36/1000</f>
        <v>67.900999999999996</v>
      </c>
      <c r="D13" s="7"/>
      <c r="E13" s="5">
        <f>'raw data'!C36/1000</f>
        <v>3259.971</v>
      </c>
      <c r="F13" s="7">
        <f>'raw data'!G36/1000</f>
        <v>542.38199999999995</v>
      </c>
      <c r="G13" s="7">
        <f t="shared" si="2"/>
        <v>16.637632666057456</v>
      </c>
      <c r="I13" s="1">
        <f t="shared" si="3"/>
        <v>736.16843488721986</v>
      </c>
      <c r="J13" s="1"/>
      <c r="K13" s="8">
        <f t="shared" si="4"/>
        <v>0.12519036398700548</v>
      </c>
      <c r="M13" s="16">
        <f t="shared" si="5"/>
        <v>8066.6538551656695</v>
      </c>
      <c r="N13" s="2">
        <f t="shared" si="0"/>
        <v>2.4744557099329012</v>
      </c>
      <c r="S13" s="18">
        <f t="shared" si="6"/>
        <v>8034.193529660668</v>
      </c>
      <c r="T13" s="2">
        <f t="shared" si="1"/>
        <v>2.46449846629331</v>
      </c>
      <c r="Y13" s="20">
        <f t="shared" si="7"/>
        <v>0.99597598631504258</v>
      </c>
      <c r="AA13" s="1"/>
      <c r="AB13" s="1"/>
      <c r="AD13" s="1"/>
    </row>
    <row r="14" spans="1:37" x14ac:dyDescent="0.25">
      <c r="A14">
        <f t="shared" si="8"/>
        <v>1961</v>
      </c>
      <c r="B14" s="7">
        <f>'raw data'!N37/1000</f>
        <v>126.48099999999999</v>
      </c>
      <c r="C14" s="7">
        <f>'raw data'!P37/1000</f>
        <v>70.603999999999999</v>
      </c>
      <c r="D14" s="7"/>
      <c r="E14" s="5">
        <f>'raw data'!C37/1000</f>
        <v>3343.5459999999998</v>
      </c>
      <c r="F14" s="7">
        <f>'raw data'!G37/1000</f>
        <v>562.21</v>
      </c>
      <c r="G14" s="7">
        <f t="shared" si="2"/>
        <v>16.814782868248262</v>
      </c>
      <c r="I14" s="1">
        <f t="shared" si="3"/>
        <v>752.2012088472278</v>
      </c>
      <c r="J14" s="1"/>
      <c r="K14" s="8">
        <f t="shared" si="4"/>
        <v>0.12558296721865495</v>
      </c>
      <c r="M14" s="16">
        <f t="shared" si="5"/>
        <v>8355.0327860727975</v>
      </c>
      <c r="N14" s="2">
        <f t="shared" si="0"/>
        <v>2.4988538474041624</v>
      </c>
      <c r="S14" s="18">
        <f t="shared" si="6"/>
        <v>8323.2377215945144</v>
      </c>
      <c r="T14" s="2">
        <f t="shared" si="1"/>
        <v>2.4893444629128818</v>
      </c>
      <c r="Y14" s="20">
        <f t="shared" si="7"/>
        <v>0.99619450153070821</v>
      </c>
      <c r="AA14" s="1"/>
      <c r="AB14" s="1"/>
      <c r="AD14" s="1"/>
    </row>
    <row r="15" spans="1:37" x14ac:dyDescent="0.25">
      <c r="A15">
        <f t="shared" si="8"/>
        <v>1962</v>
      </c>
      <c r="B15" s="7">
        <f>'raw data'!N38/1000</f>
        <v>139.57400000000001</v>
      </c>
      <c r="C15" s="7">
        <f>'raw data'!P38/1000</f>
        <v>74.099999999999994</v>
      </c>
      <c r="D15" s="7"/>
      <c r="E15" s="5">
        <f>'raw data'!C38/1000</f>
        <v>3548.4090000000001</v>
      </c>
      <c r="F15" s="7">
        <f>'raw data'!G38/1000</f>
        <v>603.92100000000005</v>
      </c>
      <c r="G15" s="7">
        <f t="shared" si="2"/>
        <v>17.01948676153172</v>
      </c>
      <c r="I15" s="1">
        <f t="shared" si="3"/>
        <v>820.08348404178696</v>
      </c>
      <c r="J15" s="1"/>
      <c r="K15" s="8">
        <f t="shared" si="4"/>
        <v>0.12269816747554728</v>
      </c>
      <c r="M15" s="16">
        <f t="shared" si="5"/>
        <v>8643.4362351317923</v>
      </c>
      <c r="N15" s="2">
        <f t="shared" si="0"/>
        <v>2.4358624485316636</v>
      </c>
      <c r="S15" s="18">
        <f t="shared" si="6"/>
        <v>8612.2286092751219</v>
      </c>
      <c r="T15" s="2">
        <f t="shared" si="1"/>
        <v>2.4270676264419131</v>
      </c>
      <c r="Y15" s="20">
        <f t="shared" si="7"/>
        <v>0.99638944223018333</v>
      </c>
      <c r="AA15" s="1"/>
      <c r="AB15" s="1"/>
      <c r="AD15" s="1"/>
    </row>
    <row r="16" spans="1:37" x14ac:dyDescent="0.25">
      <c r="A16">
        <f t="shared" si="8"/>
        <v>1963</v>
      </c>
      <c r="B16" s="7">
        <f>'raw data'!N39/1000</f>
        <v>147.72200000000001</v>
      </c>
      <c r="C16" s="7">
        <f>'raw data'!P39/1000</f>
        <v>78.018000000000001</v>
      </c>
      <c r="D16" s="7"/>
      <c r="E16" s="5">
        <f>'raw data'!C39/1000</f>
        <v>3702.944</v>
      </c>
      <c r="F16" s="7">
        <f>'raw data'!G39/1000</f>
        <v>637.45100000000002</v>
      </c>
      <c r="G16" s="7">
        <f t="shared" si="2"/>
        <v>17.214708080921561</v>
      </c>
      <c r="I16" s="1">
        <f t="shared" si="3"/>
        <v>858.11504502777461</v>
      </c>
      <c r="J16" s="1"/>
      <c r="K16" s="8">
        <f t="shared" si="4"/>
        <v>0.12239058374682917</v>
      </c>
      <c r="M16" s="16">
        <f t="shared" si="5"/>
        <v>8983.7123425455738</v>
      </c>
      <c r="N16" s="2">
        <f t="shared" si="0"/>
        <v>2.426099974113995</v>
      </c>
      <c r="S16" s="18">
        <f t="shared" si="6"/>
        <v>8953.0186604605369</v>
      </c>
      <c r="T16" s="2">
        <f t="shared" si="1"/>
        <v>2.4178109797125038</v>
      </c>
      <c r="Y16" s="20">
        <f t="shared" si="7"/>
        <v>0.99658340773672416</v>
      </c>
      <c r="AA16" s="1"/>
      <c r="AB16" s="1"/>
      <c r="AD16" s="1"/>
    </row>
    <row r="17" spans="1:30" x14ac:dyDescent="0.25">
      <c r="A17">
        <f t="shared" si="8"/>
        <v>1964</v>
      </c>
      <c r="B17" s="7">
        <f>'raw data'!N40/1000</f>
        <v>158.542</v>
      </c>
      <c r="C17" s="7">
        <f>'raw data'!P40/1000</f>
        <v>82.39</v>
      </c>
      <c r="D17" s="7"/>
      <c r="E17" s="5">
        <f>'raw data'!C40/1000</f>
        <v>3916.28</v>
      </c>
      <c r="F17" s="7">
        <f>'raw data'!G40/1000</f>
        <v>684.46</v>
      </c>
      <c r="G17" s="7">
        <f t="shared" si="2"/>
        <v>17.477299886627105</v>
      </c>
      <c r="I17" s="1">
        <f t="shared" si="3"/>
        <v>907.13097004938209</v>
      </c>
      <c r="J17" s="1"/>
      <c r="K17" s="8">
        <f t="shared" si="4"/>
        <v>0.12037226426672121</v>
      </c>
      <c r="M17" s="16">
        <f t="shared" si="5"/>
        <v>9343.1308814387485</v>
      </c>
      <c r="N17" s="2">
        <f t="shared" si="0"/>
        <v>2.3857157510287181</v>
      </c>
      <c r="S17" s="18">
        <f t="shared" si="6"/>
        <v>9312.8743996940048</v>
      </c>
      <c r="T17" s="2">
        <f t="shared" si="1"/>
        <v>2.3779899291404099</v>
      </c>
      <c r="Y17" s="20">
        <f t="shared" si="7"/>
        <v>0.99676163353283942</v>
      </c>
      <c r="AA17" s="1"/>
      <c r="AB17" s="1"/>
      <c r="AD17" s="1"/>
    </row>
    <row r="18" spans="1:30" x14ac:dyDescent="0.25">
      <c r="A18">
        <f t="shared" si="8"/>
        <v>1965</v>
      </c>
      <c r="B18" s="7">
        <f>'raw data'!N41/1000</f>
        <v>177.50800000000001</v>
      </c>
      <c r="C18" s="7">
        <f>'raw data'!P41/1000</f>
        <v>88.007999999999996</v>
      </c>
      <c r="D18" s="7"/>
      <c r="E18" s="5">
        <f>'raw data'!C41/1000</f>
        <v>4170.75</v>
      </c>
      <c r="F18" s="7">
        <f>'raw data'!G41/1000</f>
        <v>742.28899999999999</v>
      </c>
      <c r="G18" s="7">
        <f t="shared" si="2"/>
        <v>17.797494455433675</v>
      </c>
      <c r="I18" s="1">
        <f t="shared" si="3"/>
        <v>997.37634667898897</v>
      </c>
      <c r="J18" s="1"/>
      <c r="K18" s="8">
        <f t="shared" si="4"/>
        <v>0.11856298557569894</v>
      </c>
      <c r="M18" s="16">
        <f t="shared" si="5"/>
        <v>9731.6135968166618</v>
      </c>
      <c r="N18" s="2">
        <f t="shared" si="0"/>
        <v>2.3333006286199511</v>
      </c>
      <c r="S18" s="18">
        <f t="shared" si="6"/>
        <v>9701.7191347516218</v>
      </c>
      <c r="T18" s="2">
        <f t="shared" si="1"/>
        <v>2.3261329820180117</v>
      </c>
      <c r="Y18" s="20">
        <f t="shared" si="7"/>
        <v>0.99692810839973967</v>
      </c>
      <c r="AA18" s="1"/>
      <c r="AB18" s="1"/>
      <c r="AD18" s="1"/>
    </row>
    <row r="19" spans="1:30" x14ac:dyDescent="0.25">
      <c r="A19">
        <f t="shared" si="8"/>
        <v>1966</v>
      </c>
      <c r="B19" s="7">
        <f>'raw data'!N42/1000</f>
        <v>197.755</v>
      </c>
      <c r="C19" s="7">
        <f>'raw data'!P42/1000</f>
        <v>95.311000000000007</v>
      </c>
      <c r="D19" s="7"/>
      <c r="E19" s="5">
        <f>'raw data'!C42/1000</f>
        <v>4445.8530000000001</v>
      </c>
      <c r="F19" s="7">
        <f>'raw data'!G42/1000</f>
        <v>813.41399999999999</v>
      </c>
      <c r="G19" s="7">
        <f t="shared" si="2"/>
        <v>18.296016534959659</v>
      </c>
      <c r="I19" s="1">
        <f t="shared" si="3"/>
        <v>1080.8636930456078</v>
      </c>
      <c r="J19" s="1"/>
      <c r="K19" s="8">
        <f t="shared" si="4"/>
        <v>0.11717403437855754</v>
      </c>
      <c r="M19" s="16">
        <f t="shared" si="5"/>
        <v>10188.776553447447</v>
      </c>
      <c r="N19" s="2">
        <f t="shared" si="0"/>
        <v>2.2917484121601519</v>
      </c>
      <c r="S19" s="18">
        <f t="shared" si="6"/>
        <v>10159.169002505565</v>
      </c>
      <c r="T19" s="2">
        <f t="shared" si="1"/>
        <v>2.2850888237882732</v>
      </c>
      <c r="Y19" s="20">
        <f t="shared" si="7"/>
        <v>0.99709410145697375</v>
      </c>
      <c r="AA19" s="1"/>
      <c r="AB19" s="1"/>
      <c r="AD19" s="1"/>
    </row>
    <row r="20" spans="1:30" x14ac:dyDescent="0.25">
      <c r="A20">
        <f t="shared" si="8"/>
        <v>1967</v>
      </c>
      <c r="B20" s="7">
        <f>'raw data'!N43/1000</f>
        <v>200.369</v>
      </c>
      <c r="C20" s="7">
        <f>'raw data'!P43/1000</f>
        <v>103.557</v>
      </c>
      <c r="D20" s="7"/>
      <c r="E20" s="5">
        <f>'raw data'!C43/1000</f>
        <v>4567.7809999999999</v>
      </c>
      <c r="F20" s="7">
        <f>'raw data'!G43/1000</f>
        <v>859.95799999999997</v>
      </c>
      <c r="G20" s="7">
        <f t="shared" si="2"/>
        <v>18.826603114291164</v>
      </c>
      <c r="I20" s="1">
        <f t="shared" si="3"/>
        <v>1064.2865246779493</v>
      </c>
      <c r="J20" s="1"/>
      <c r="K20" s="8">
        <f t="shared" si="4"/>
        <v>0.12042099730451954</v>
      </c>
      <c r="M20" s="16">
        <f t="shared" si="5"/>
        <v>10704.049199579524</v>
      </c>
      <c r="N20" s="2">
        <f t="shared" si="0"/>
        <v>2.3433805604032951</v>
      </c>
      <c r="S20" s="18">
        <f t="shared" si="6"/>
        <v>10674.64791455094</v>
      </c>
      <c r="T20" s="2">
        <f t="shared" si="1"/>
        <v>2.3369438934464983</v>
      </c>
      <c r="Y20" s="20">
        <f t="shared" si="7"/>
        <v>0.9972532558025109</v>
      </c>
      <c r="AA20" s="1"/>
      <c r="AB20" s="1"/>
      <c r="AD20" s="1"/>
    </row>
    <row r="21" spans="1:30" x14ac:dyDescent="0.25">
      <c r="A21">
        <f t="shared" si="8"/>
        <v>1968</v>
      </c>
      <c r="B21" s="7">
        <f>'raw data'!N44/1000</f>
        <v>216.16900000000001</v>
      </c>
      <c r="C21" s="7">
        <f>'raw data'!P44/1000</f>
        <v>113.357</v>
      </c>
      <c r="D21" s="7"/>
      <c r="E21" s="5">
        <f>'raw data'!C44/1000</f>
        <v>4792.3149999999996</v>
      </c>
      <c r="F21" s="7">
        <f>'raw data'!G44/1000</f>
        <v>940.65099999999995</v>
      </c>
      <c r="G21" s="7">
        <f t="shared" si="2"/>
        <v>19.628321594052146</v>
      </c>
      <c r="I21" s="1">
        <f t="shared" si="3"/>
        <v>1101.3116886443538</v>
      </c>
      <c r="J21" s="1"/>
      <c r="K21" s="8">
        <f t="shared" si="4"/>
        <v>0.12050909423367434</v>
      </c>
      <c r="M21" s="16">
        <f t="shared" si="5"/>
        <v>11174.141282830089</v>
      </c>
      <c r="N21" s="2">
        <f t="shared" si="0"/>
        <v>2.3316792161679878</v>
      </c>
      <c r="S21" s="18">
        <f t="shared" si="6"/>
        <v>11144.861885466424</v>
      </c>
      <c r="T21" s="2">
        <f t="shared" si="1"/>
        <v>2.3255695599029749</v>
      </c>
      <c r="Y21" s="20">
        <f t="shared" si="7"/>
        <v>0.99737971834948469</v>
      </c>
      <c r="AA21" s="1"/>
      <c r="AB21" s="1"/>
      <c r="AD21" s="1"/>
    </row>
    <row r="22" spans="1:30" x14ac:dyDescent="0.25">
      <c r="A22">
        <f t="shared" si="8"/>
        <v>1969</v>
      </c>
      <c r="B22" s="7">
        <f>'raw data'!N45/1000</f>
        <v>233.108</v>
      </c>
      <c r="C22" s="7">
        <f>'raw data'!P45/1000</f>
        <v>124.896</v>
      </c>
      <c r="D22" s="7"/>
      <c r="E22" s="5">
        <f>'raw data'!C45/1000</f>
        <v>4942.067</v>
      </c>
      <c r="F22" s="7">
        <f>'raw data'!G45/1000</f>
        <v>1017.615</v>
      </c>
      <c r="G22" s="7">
        <f t="shared" si="2"/>
        <v>20.590878270165096</v>
      </c>
      <c r="I22" s="1">
        <f t="shared" si="3"/>
        <v>1132.093526762086</v>
      </c>
      <c r="J22" s="1"/>
      <c r="K22" s="8">
        <f t="shared" si="4"/>
        <v>0.12273403988738374</v>
      </c>
      <c r="M22" s="16">
        <f t="shared" si="5"/>
        <v>11655.163162058887</v>
      </c>
      <c r="N22" s="2">
        <f t="shared" si="0"/>
        <v>2.3583579830178114</v>
      </c>
      <c r="S22" s="18">
        <f t="shared" si="6"/>
        <v>11625.932361976378</v>
      </c>
      <c r="T22" s="2">
        <f t="shared" si="1"/>
        <v>2.3524432918405149</v>
      </c>
      <c r="Y22" s="20">
        <f t="shared" si="7"/>
        <v>0.99749202995478747</v>
      </c>
      <c r="AA22" s="1"/>
      <c r="AB22" s="1"/>
      <c r="AD22" s="1"/>
    </row>
    <row r="23" spans="1:30" x14ac:dyDescent="0.25">
      <c r="A23">
        <f t="shared" si="8"/>
        <v>1970</v>
      </c>
      <c r="B23" s="7">
        <f>'raw data'!N46/1000</f>
        <v>229.845</v>
      </c>
      <c r="C23" s="7">
        <f>'raw data'!P46/1000</f>
        <v>136.839</v>
      </c>
      <c r="D23" s="7"/>
      <c r="E23" s="5">
        <f>'raw data'!C46/1000</f>
        <v>4951.2619999999997</v>
      </c>
      <c r="F23" s="7">
        <f>'raw data'!G46/1000</f>
        <v>1073.3030000000001</v>
      </c>
      <c r="G23" s="7">
        <f t="shared" si="2"/>
        <v>21.677362256329804</v>
      </c>
      <c r="I23" s="1">
        <f t="shared" si="3"/>
        <v>1060.2996678384388</v>
      </c>
      <c r="J23" s="1"/>
      <c r="K23" s="8">
        <f t="shared" si="4"/>
        <v>0.12749335462586053</v>
      </c>
      <c r="M23" s="16">
        <f t="shared" si="5"/>
        <v>12140.264785504922</v>
      </c>
      <c r="N23" s="2">
        <f t="shared" si="0"/>
        <v>2.4519536202093368</v>
      </c>
      <c r="S23" s="18">
        <f t="shared" si="6"/>
        <v>12111.011824814694</v>
      </c>
      <c r="T23" s="2">
        <f t="shared" si="1"/>
        <v>2.446045437469214</v>
      </c>
      <c r="Y23" s="20">
        <f t="shared" si="7"/>
        <v>0.99759041823163896</v>
      </c>
      <c r="AA23" s="1"/>
      <c r="AB23" s="1"/>
      <c r="AD23" s="1"/>
    </row>
    <row r="24" spans="1:30" x14ac:dyDescent="0.25">
      <c r="A24">
        <f t="shared" si="8"/>
        <v>1971</v>
      </c>
      <c r="B24" s="7">
        <f>'raw data'!N47/1000</f>
        <v>255.333</v>
      </c>
      <c r="C24" s="7">
        <f>'raw data'!P47/1000</f>
        <v>148.92599999999999</v>
      </c>
      <c r="D24" s="7"/>
      <c r="E24" s="5">
        <f>'raw data'!C47/1000</f>
        <v>5114.3249999999998</v>
      </c>
      <c r="F24" s="7">
        <f>'raw data'!G47/1000</f>
        <v>1164.8499999999999</v>
      </c>
      <c r="G24" s="7">
        <f t="shared" si="2"/>
        <v>22.776221691034497</v>
      </c>
      <c r="I24" s="1">
        <f t="shared" si="3"/>
        <v>1121.0507320470447</v>
      </c>
      <c r="J24" s="1"/>
      <c r="K24" s="8">
        <f t="shared" si="4"/>
        <v>0.12784993776022663</v>
      </c>
      <c r="M24" s="16">
        <f t="shared" si="5"/>
        <v>12526.643984696131</v>
      </c>
      <c r="N24" s="2">
        <f t="shared" si="0"/>
        <v>2.4493249812431026</v>
      </c>
      <c r="S24" s="18">
        <f t="shared" si="6"/>
        <v>12497.30146618588</v>
      </c>
      <c r="T24" s="2">
        <f t="shared" si="1"/>
        <v>2.4435876613601755</v>
      </c>
      <c r="Y24" s="20">
        <f t="shared" si="7"/>
        <v>0.99765759140707599</v>
      </c>
      <c r="AA24" s="1"/>
      <c r="AB24" s="1"/>
      <c r="AD24" s="1"/>
    </row>
    <row r="25" spans="1:30" x14ac:dyDescent="0.25">
      <c r="A25">
        <f t="shared" si="8"/>
        <v>1972</v>
      </c>
      <c r="B25" s="7">
        <f>'raw data'!N48/1000</f>
        <v>288.83100000000002</v>
      </c>
      <c r="C25" s="7">
        <f>'raw data'!P48/1000</f>
        <v>161.011</v>
      </c>
      <c r="D25" s="7"/>
      <c r="E25" s="5">
        <f>'raw data'!C48/1000</f>
        <v>5383.2820000000002</v>
      </c>
      <c r="F25" s="7">
        <f>'raw data'!G48/1000</f>
        <v>1279.1099999999999</v>
      </c>
      <c r="G25" s="7">
        <f t="shared" si="2"/>
        <v>23.760783848960539</v>
      </c>
      <c r="I25" s="1">
        <f t="shared" si="3"/>
        <v>1215.5785845955393</v>
      </c>
      <c r="J25" s="1"/>
      <c r="K25" s="8">
        <f t="shared" si="4"/>
        <v>0.1258773678573383</v>
      </c>
      <c r="M25" s="16">
        <f t="shared" si="5"/>
        <v>12952.32588139266</v>
      </c>
      <c r="N25" s="2">
        <f t="shared" si="0"/>
        <v>2.4060277506161967</v>
      </c>
      <c r="S25" s="18">
        <f t="shared" si="6"/>
        <v>12922.844125593248</v>
      </c>
      <c r="T25" s="2">
        <f t="shared" si="1"/>
        <v>2.4005512112486858</v>
      </c>
      <c r="Y25" s="20">
        <f t="shared" si="7"/>
        <v>0.99772382535234339</v>
      </c>
      <c r="AA25" s="1"/>
      <c r="AB25" s="1"/>
      <c r="AD25" s="1"/>
    </row>
    <row r="26" spans="1:30" x14ac:dyDescent="0.25">
      <c r="A26">
        <f t="shared" si="8"/>
        <v>1973</v>
      </c>
      <c r="B26" s="7">
        <f>'raw data'!N49/1000</f>
        <v>332.56599999999997</v>
      </c>
      <c r="C26" s="7">
        <f>'raw data'!P49/1000</f>
        <v>178.68600000000001</v>
      </c>
      <c r="D26" s="7"/>
      <c r="E26" s="5">
        <f>'raw data'!C49/1000</f>
        <v>5687.2070000000003</v>
      </c>
      <c r="F26" s="7">
        <f>'raw data'!G49/1000</f>
        <v>1425.376</v>
      </c>
      <c r="G26" s="7">
        <f t="shared" si="2"/>
        <v>25.062847193710375</v>
      </c>
      <c r="I26" s="1">
        <f t="shared" si="3"/>
        <v>1326.9282513259657</v>
      </c>
      <c r="J26" s="1"/>
      <c r="K26" s="8">
        <f t="shared" si="4"/>
        <v>0.12536060660485374</v>
      </c>
      <c r="M26" s="16">
        <f t="shared" si="5"/>
        <v>13448.905524673366</v>
      </c>
      <c r="N26" s="2">
        <f t="shared" si="0"/>
        <v>2.3647645539670643</v>
      </c>
      <c r="S26" s="18">
        <f t="shared" si="6"/>
        <v>13419.232056499821</v>
      </c>
      <c r="T26" s="2">
        <f t="shared" si="1"/>
        <v>2.359546972090135</v>
      </c>
      <c r="Y26" s="20">
        <f t="shared" si="7"/>
        <v>0.9977936146462546</v>
      </c>
      <c r="AA26" s="1"/>
      <c r="AB26" s="1"/>
      <c r="AD26" s="1"/>
    </row>
    <row r="27" spans="1:30" x14ac:dyDescent="0.25">
      <c r="A27">
        <f t="shared" si="8"/>
        <v>1974</v>
      </c>
      <c r="B27" s="7">
        <f>'raw data'!N50/1000</f>
        <v>350.69200000000001</v>
      </c>
      <c r="C27" s="7">
        <f>'raw data'!P50/1000</f>
        <v>206.89400000000001</v>
      </c>
      <c r="D27" s="7"/>
      <c r="E27" s="5">
        <f>'raw data'!C50/1000</f>
        <v>5656.4650000000001</v>
      </c>
      <c r="F27" s="7">
        <f>'raw data'!G50/1000</f>
        <v>1545.2429999999999</v>
      </c>
      <c r="G27" s="7">
        <f t="shared" si="2"/>
        <v>27.318174867165268</v>
      </c>
      <c r="I27" s="1">
        <f t="shared" si="3"/>
        <v>1283.731441449662</v>
      </c>
      <c r="J27" s="1"/>
      <c r="K27" s="8">
        <f t="shared" si="4"/>
        <v>0.13389091553885052</v>
      </c>
      <c r="M27" s="16">
        <f t="shared" si="5"/>
        <v>14029.269110885791</v>
      </c>
      <c r="N27" s="2">
        <f t="shared" si="0"/>
        <v>2.4802184952767834</v>
      </c>
      <c r="S27" s="18">
        <f t="shared" si="6"/>
        <v>13999.344345261896</v>
      </c>
      <c r="T27" s="2">
        <f t="shared" si="1"/>
        <v>2.4749281300709711</v>
      </c>
      <c r="Y27" s="20">
        <f t="shared" si="7"/>
        <v>0.99786697614912279</v>
      </c>
      <c r="AA27" s="1"/>
      <c r="AB27" s="1"/>
      <c r="AD27" s="1"/>
    </row>
    <row r="28" spans="1:30" x14ac:dyDescent="0.25">
      <c r="A28">
        <f t="shared" si="8"/>
        <v>1975</v>
      </c>
      <c r="B28" s="7">
        <f>'raw data'!N51/1000</f>
        <v>341.65600000000001</v>
      </c>
      <c r="C28" s="7">
        <f>'raw data'!P51/1000</f>
        <v>238.51</v>
      </c>
      <c r="D28" s="7"/>
      <c r="E28" s="5">
        <f>'raw data'!C51/1000</f>
        <v>5644.8429999999998</v>
      </c>
      <c r="F28" s="7">
        <f>'raw data'!G51/1000</f>
        <v>1684.904</v>
      </c>
      <c r="G28" s="7">
        <f t="shared" si="2"/>
        <v>29.848553803887906</v>
      </c>
      <c r="I28" s="1">
        <f t="shared" si="3"/>
        <v>1144.6316704144567</v>
      </c>
      <c r="J28" s="1"/>
      <c r="K28" s="8">
        <f t="shared" si="4"/>
        <v>0.14155702639438211</v>
      </c>
      <c r="M28" s="16">
        <f t="shared" si="5"/>
        <v>14534.219217576201</v>
      </c>
      <c r="N28" s="2">
        <f t="shared" si="0"/>
        <v>2.5747782918986766</v>
      </c>
      <c r="S28" s="18">
        <f t="shared" si="6"/>
        <v>14503.975032029688</v>
      </c>
      <c r="T28" s="2">
        <f t="shared" si="1"/>
        <v>2.5694204483684824</v>
      </c>
      <c r="Y28" s="20">
        <f t="shared" si="7"/>
        <v>0.99791910490038993</v>
      </c>
      <c r="AA28" s="1"/>
      <c r="AB28" s="1"/>
      <c r="AD28" s="1"/>
    </row>
    <row r="29" spans="1:30" x14ac:dyDescent="0.25">
      <c r="A29">
        <f t="shared" si="8"/>
        <v>1976</v>
      </c>
      <c r="B29" s="7">
        <f>'raw data'!N52/1000</f>
        <v>412.87</v>
      </c>
      <c r="C29" s="7">
        <f>'raw data'!P52/1000</f>
        <v>260.226</v>
      </c>
      <c r="D29" s="7"/>
      <c r="E29" s="5">
        <f>'raw data'!C52/1000</f>
        <v>5948.9949999999999</v>
      </c>
      <c r="F29" s="7">
        <f>'raw data'!G52/1000</f>
        <v>1873.412</v>
      </c>
      <c r="G29" s="7">
        <f t="shared" si="2"/>
        <v>31.491235074159583</v>
      </c>
      <c r="I29" s="1">
        <f t="shared" si="3"/>
        <v>1311.063218154896</v>
      </c>
      <c r="J29" s="1"/>
      <c r="K29" s="8">
        <f t="shared" si="4"/>
        <v>0.13890484314181825</v>
      </c>
      <c r="M29" s="16">
        <f t="shared" si="5"/>
        <v>14872.039175100728</v>
      </c>
      <c r="N29" s="2">
        <f t="shared" si="0"/>
        <v>2.4999246385483143</v>
      </c>
      <c r="S29" s="18">
        <f t="shared" si="6"/>
        <v>14841.421907595819</v>
      </c>
      <c r="T29" s="2">
        <f t="shared" si="1"/>
        <v>2.4947780099993055</v>
      </c>
      <c r="Y29" s="20">
        <f t="shared" si="7"/>
        <v>0.99794128652134206</v>
      </c>
      <c r="AA29" s="1"/>
      <c r="AB29" s="1"/>
      <c r="AD29" s="1"/>
    </row>
    <row r="30" spans="1:30" x14ac:dyDescent="0.25">
      <c r="A30">
        <f t="shared" si="8"/>
        <v>1977</v>
      </c>
      <c r="B30" s="7">
        <f>'raw data'!N53/1000</f>
        <v>489.77600000000001</v>
      </c>
      <c r="C30" s="7">
        <f>'raw data'!P53/1000</f>
        <v>289.83199999999999</v>
      </c>
      <c r="D30" s="7"/>
      <c r="E30" s="5">
        <f>'raw data'!C53/1000</f>
        <v>6224.0860000000002</v>
      </c>
      <c r="F30" s="7">
        <f>'raw data'!G53/1000</f>
        <v>2081.826</v>
      </c>
      <c r="G30" s="7">
        <f t="shared" si="2"/>
        <v>33.447899016819498</v>
      </c>
      <c r="I30" s="1">
        <f t="shared" si="3"/>
        <v>1464.2952603800702</v>
      </c>
      <c r="J30" s="1"/>
      <c r="K30" s="8">
        <f t="shared" si="4"/>
        <v>0.13922008851844486</v>
      </c>
      <c r="M30" s="16">
        <f t="shared" si="5"/>
        <v>15357.53789464679</v>
      </c>
      <c r="N30" s="2">
        <f t="shared" si="0"/>
        <v>2.4674366476695195</v>
      </c>
      <c r="S30" s="18">
        <f t="shared" si="6"/>
        <v>15326.520514581376</v>
      </c>
      <c r="T30" s="2">
        <f t="shared" si="1"/>
        <v>2.4624532043068452</v>
      </c>
      <c r="Y30" s="20">
        <f t="shared" si="7"/>
        <v>0.99798031557674194</v>
      </c>
      <c r="AA30" s="1"/>
      <c r="AB30" s="1"/>
      <c r="AD30" s="1"/>
    </row>
    <row r="31" spans="1:30" x14ac:dyDescent="0.25">
      <c r="A31">
        <f t="shared" si="8"/>
        <v>1978</v>
      </c>
      <c r="B31" s="7">
        <f>'raw data'!N54/1000</f>
        <v>583.94399999999996</v>
      </c>
      <c r="C31" s="7">
        <f>'raw data'!P54/1000</f>
        <v>327.19600000000003</v>
      </c>
      <c r="D31" s="7"/>
      <c r="E31" s="5">
        <f>'raw data'!C54/1000</f>
        <v>6568.6080000000002</v>
      </c>
      <c r="F31" s="7">
        <f>'raw data'!G54/1000</f>
        <v>2351.5990000000002</v>
      </c>
      <c r="G31" s="7">
        <f t="shared" si="2"/>
        <v>35.800568400489112</v>
      </c>
      <c r="I31" s="1">
        <f t="shared" si="3"/>
        <v>1631.1025944270259</v>
      </c>
      <c r="J31" s="1"/>
      <c r="K31" s="8">
        <f t="shared" si="4"/>
        <v>0.13913766760404303</v>
      </c>
      <c r="M31" s="16">
        <f t="shared" si="5"/>
        <v>15969.318047812292</v>
      </c>
      <c r="N31" s="2">
        <f t="shared" si="0"/>
        <v>2.4311571108844205</v>
      </c>
      <c r="S31" s="18">
        <f t="shared" si="6"/>
        <v>15937.854135825903</v>
      </c>
      <c r="T31" s="2">
        <f t="shared" si="1"/>
        <v>2.4263670683082172</v>
      </c>
      <c r="Y31" s="20">
        <f t="shared" si="7"/>
        <v>0.99802972726248007</v>
      </c>
      <c r="AA31" s="1"/>
      <c r="AB31" s="1"/>
      <c r="AD31" s="1"/>
    </row>
    <row r="32" spans="1:30" x14ac:dyDescent="0.25">
      <c r="A32">
        <f t="shared" si="8"/>
        <v>1979</v>
      </c>
      <c r="B32" s="7">
        <f>'raw data'!N55/1000</f>
        <v>659.75300000000004</v>
      </c>
      <c r="C32" s="7">
        <f>'raw data'!P55/1000</f>
        <v>373.88200000000001</v>
      </c>
      <c r="D32" s="7"/>
      <c r="E32" s="5">
        <f>'raw data'!C55/1000</f>
        <v>6776.58</v>
      </c>
      <c r="F32" s="7">
        <f>'raw data'!G55/1000</f>
        <v>2627.3339999999998</v>
      </c>
      <c r="G32" s="7">
        <f t="shared" si="2"/>
        <v>38.770795888191387</v>
      </c>
      <c r="I32" s="1">
        <f t="shared" si="3"/>
        <v>1701.6751523559626</v>
      </c>
      <c r="J32" s="1"/>
      <c r="K32" s="8">
        <f t="shared" si="4"/>
        <v>0.14230470887979985</v>
      </c>
      <c r="M32" s="16">
        <f t="shared" si="5"/>
        <v>16713.944894559754</v>
      </c>
      <c r="N32" s="2">
        <f t="shared" si="0"/>
        <v>2.4664277400340224</v>
      </c>
      <c r="S32" s="18">
        <f t="shared" si="6"/>
        <v>16681.972748789958</v>
      </c>
      <c r="T32" s="2">
        <f t="shared" si="1"/>
        <v>2.4617097044216933</v>
      </c>
      <c r="Y32" s="20">
        <f t="shared" si="7"/>
        <v>0.99808709757202785</v>
      </c>
      <c r="AA32" s="1"/>
      <c r="AB32" s="1"/>
      <c r="AD32" s="1"/>
    </row>
    <row r="33" spans="1:30" x14ac:dyDescent="0.25">
      <c r="A33">
        <f t="shared" si="8"/>
        <v>1980</v>
      </c>
      <c r="B33" s="7">
        <f>'raw data'!N56/1000</f>
        <v>666.04600000000005</v>
      </c>
      <c r="C33" s="7">
        <f>'raw data'!P56/1000</f>
        <v>428.43200000000002</v>
      </c>
      <c r="D33" s="7"/>
      <c r="E33" s="5">
        <f>'raw data'!C56/1000</f>
        <v>6759.1809999999996</v>
      </c>
      <c r="F33" s="7">
        <f>'raw data'!G56/1000</f>
        <v>2857.3069999999998</v>
      </c>
      <c r="G33" s="7">
        <f t="shared" si="2"/>
        <v>42.272976563284814</v>
      </c>
      <c r="I33" s="1">
        <f t="shared" si="3"/>
        <v>1575.5833966479627</v>
      </c>
      <c r="J33" s="1"/>
      <c r="K33" s="8">
        <f t="shared" si="4"/>
        <v>0.14994258579844591</v>
      </c>
      <c r="M33" s="16">
        <f t="shared" si="5"/>
        <v>17487.809181560096</v>
      </c>
      <c r="N33" s="2">
        <f t="shared" si="0"/>
        <v>2.5872674783468734</v>
      </c>
      <c r="S33" s="18">
        <f t="shared" si="6"/>
        <v>17455.251739323994</v>
      </c>
      <c r="T33" s="2">
        <f t="shared" si="1"/>
        <v>2.5824507050963712</v>
      </c>
      <c r="Y33" s="20">
        <f t="shared" si="7"/>
        <v>0.9981382778198179</v>
      </c>
      <c r="AA33" s="1"/>
      <c r="AB33" s="1"/>
      <c r="AD33" s="1"/>
    </row>
    <row r="34" spans="1:30" x14ac:dyDescent="0.25">
      <c r="A34">
        <f t="shared" si="8"/>
        <v>1981</v>
      </c>
      <c r="B34" s="7">
        <f>'raw data'!N57/1000</f>
        <v>778.56899999999996</v>
      </c>
      <c r="C34" s="7">
        <f>'raw data'!P57/1000</f>
        <v>487.23099999999999</v>
      </c>
      <c r="D34" s="7"/>
      <c r="E34" s="5">
        <f>'raw data'!C57/1000</f>
        <v>6930.71</v>
      </c>
      <c r="F34" s="7">
        <f>'raw data'!G57/1000</f>
        <v>3207.0419999999999</v>
      </c>
      <c r="G34" s="7">
        <f t="shared" si="2"/>
        <v>46.272921533291687</v>
      </c>
      <c r="I34" s="1">
        <f t="shared" si="3"/>
        <v>1682.5585552013347</v>
      </c>
      <c r="J34" s="1"/>
      <c r="K34" s="8">
        <f t="shared" si="4"/>
        <v>0.15192535676177613</v>
      </c>
      <c r="M34" s="16">
        <f t="shared" si="5"/>
        <v>18092.623590259649</v>
      </c>
      <c r="N34" s="2">
        <f t="shared" si="0"/>
        <v>2.6105007409427965</v>
      </c>
      <c r="S34" s="18">
        <f t="shared" si="6"/>
        <v>18059.403941205179</v>
      </c>
      <c r="T34" s="2">
        <f t="shared" si="1"/>
        <v>2.6057076318595325</v>
      </c>
      <c r="Y34" s="20">
        <f t="shared" si="7"/>
        <v>0.99816391200044896</v>
      </c>
      <c r="AA34" s="1"/>
      <c r="AB34" s="1"/>
      <c r="AD34" s="1"/>
    </row>
    <row r="35" spans="1:30" x14ac:dyDescent="0.25">
      <c r="A35">
        <f t="shared" si="8"/>
        <v>1982</v>
      </c>
      <c r="B35" s="7">
        <f>'raw data'!N58/1000</f>
        <v>737.97699999999998</v>
      </c>
      <c r="C35" s="7">
        <f>'raw data'!P58/1000</f>
        <v>536.96299999999997</v>
      </c>
      <c r="D35" s="7"/>
      <c r="E35" s="5">
        <f>'raw data'!C58/1000</f>
        <v>6805.7579999999998</v>
      </c>
      <c r="F35" s="7">
        <f>'raw data'!G58/1000</f>
        <v>3343.7890000000002</v>
      </c>
      <c r="G35" s="7">
        <f t="shared" si="2"/>
        <v>49.131764602855412</v>
      </c>
      <c r="I35" s="1">
        <f t="shared" si="3"/>
        <v>1502.036423819206</v>
      </c>
      <c r="J35" s="1"/>
      <c r="K35" s="8">
        <f t="shared" si="4"/>
        <v>0.16058519242691446</v>
      </c>
      <c r="M35" s="16">
        <f t="shared" si="5"/>
        <v>18770.839193768225</v>
      </c>
      <c r="N35" s="2">
        <f t="shared" ref="N35:N51" si="9">M35/E35</f>
        <v>2.7580820819324203</v>
      </c>
      <c r="S35" s="18">
        <f t="shared" si="6"/>
        <v>18736.90862440431</v>
      </c>
      <c r="T35" s="2">
        <f t="shared" ref="T35:T51" si="10">S35/E35</f>
        <v>2.7530965139231092</v>
      </c>
      <c r="Y35" s="20">
        <f t="shared" si="7"/>
        <v>0.99819237866705612</v>
      </c>
      <c r="AA35" s="1"/>
      <c r="AB35" s="1"/>
      <c r="AD35" s="1"/>
    </row>
    <row r="36" spans="1:30" x14ac:dyDescent="0.25">
      <c r="A36">
        <f t="shared" si="8"/>
        <v>1983</v>
      </c>
      <c r="B36" s="7">
        <f>'raw data'!N59/1000</f>
        <v>808.68200000000002</v>
      </c>
      <c r="C36" s="7">
        <f>'raw data'!P59/1000</f>
        <v>562.62400000000002</v>
      </c>
      <c r="D36" s="7"/>
      <c r="E36" s="5">
        <f>'raw data'!C59/1000</f>
        <v>7117.7290000000003</v>
      </c>
      <c r="F36" s="7">
        <f>'raw data'!G59/1000</f>
        <v>3634.038</v>
      </c>
      <c r="G36" s="7">
        <f t="shared" si="2"/>
        <v>51.056144452816341</v>
      </c>
      <c r="I36" s="1">
        <f t="shared" si="3"/>
        <v>1583.907301788809</v>
      </c>
      <c r="J36" s="1"/>
      <c r="K36" s="8">
        <f t="shared" si="4"/>
        <v>0.15482061552465881</v>
      </c>
      <c r="M36" s="16">
        <f t="shared" si="5"/>
        <v>19230.884114941637</v>
      </c>
      <c r="N36" s="2">
        <f t="shared" si="9"/>
        <v>2.701828647162829</v>
      </c>
      <c r="S36" s="18">
        <f t="shared" si="6"/>
        <v>19196.18623826401</v>
      </c>
      <c r="T36" s="2">
        <f t="shared" si="10"/>
        <v>2.69695379499051</v>
      </c>
      <c r="Y36" s="20">
        <f t="shared" si="7"/>
        <v>0.99819572119148348</v>
      </c>
      <c r="AA36" s="1"/>
      <c r="AB36" s="1"/>
      <c r="AD36" s="1"/>
    </row>
    <row r="37" spans="1:30" x14ac:dyDescent="0.25">
      <c r="A37">
        <f t="shared" si="8"/>
        <v>1984</v>
      </c>
      <c r="B37" s="7">
        <f>'raw data'!N60/1000</f>
        <v>1013.272</v>
      </c>
      <c r="C37" s="7">
        <f>'raw data'!P60/1000</f>
        <v>598.39400000000001</v>
      </c>
      <c r="D37" s="7"/>
      <c r="E37" s="5">
        <f>'raw data'!C60/1000</f>
        <v>7632.8119999999999</v>
      </c>
      <c r="F37" s="7">
        <f>'raw data'!G60/1000</f>
        <v>4037.6129999999998</v>
      </c>
      <c r="G37" s="7">
        <f t="shared" si="2"/>
        <v>52.898106228739813</v>
      </c>
      <c r="I37" s="1">
        <f t="shared" si="3"/>
        <v>1915.5165888518789</v>
      </c>
      <c r="J37" s="1"/>
      <c r="K37" s="8">
        <f t="shared" si="4"/>
        <v>0.14820489234604703</v>
      </c>
      <c r="M37" s="16">
        <f t="shared" si="5"/>
        <v>19747.262275956185</v>
      </c>
      <c r="N37" s="2">
        <f t="shared" si="9"/>
        <v>2.5871542854659837</v>
      </c>
      <c r="S37" s="18">
        <f t="shared" si="6"/>
        <v>19711.774709085068</v>
      </c>
      <c r="T37" s="2">
        <f t="shared" si="10"/>
        <v>2.5825049417023593</v>
      </c>
      <c r="Y37" s="20">
        <f t="shared" si="7"/>
        <v>0.99820291206065936</v>
      </c>
      <c r="AA37" s="1"/>
      <c r="AB37" s="1"/>
      <c r="AD37" s="1"/>
    </row>
    <row r="38" spans="1:30" x14ac:dyDescent="0.25">
      <c r="A38">
        <f t="shared" si="8"/>
        <v>1985</v>
      </c>
      <c r="B38" s="7">
        <f>'raw data'!N61/1000</f>
        <v>1049.527</v>
      </c>
      <c r="C38" s="7">
        <f>'raw data'!P61/1000</f>
        <v>640.13699999999994</v>
      </c>
      <c r="D38" s="7"/>
      <c r="E38" s="5">
        <f>'raw data'!C61/1000</f>
        <v>7951.0739999999996</v>
      </c>
      <c r="F38" s="7">
        <f>'raw data'!G61/1000</f>
        <v>4338.9790000000003</v>
      </c>
      <c r="G38" s="7">
        <f t="shared" si="2"/>
        <v>54.570979970756163</v>
      </c>
      <c r="I38" s="1">
        <f t="shared" si="3"/>
        <v>1923.2328255098719</v>
      </c>
      <c r="J38" s="1"/>
      <c r="K38" s="8">
        <f t="shared" si="4"/>
        <v>0.14753171195343417</v>
      </c>
      <c r="M38" s="16">
        <f t="shared" si="5"/>
        <v>20566.584961080232</v>
      </c>
      <c r="N38" s="2">
        <f t="shared" si="9"/>
        <v>2.5866423782598722</v>
      </c>
      <c r="S38" s="18">
        <f t="shared" si="6"/>
        <v>20530.278596969642</v>
      </c>
      <c r="T38" s="2">
        <f t="shared" si="10"/>
        <v>2.5820761568776298</v>
      </c>
      <c r="Y38" s="20">
        <f t="shared" si="7"/>
        <v>0.99823469165253753</v>
      </c>
      <c r="AA38" s="1"/>
      <c r="AB38" s="1"/>
      <c r="AD38" s="1"/>
    </row>
    <row r="39" spans="1:30" x14ac:dyDescent="0.25">
      <c r="A39">
        <f t="shared" si="8"/>
        <v>1986</v>
      </c>
      <c r="B39" s="7">
        <f>'raw data'!N62/1000</f>
        <v>1087.2329999999999</v>
      </c>
      <c r="C39" s="7">
        <f>'raw data'!P62/1000</f>
        <v>685.29499999999996</v>
      </c>
      <c r="D39" s="7"/>
      <c r="E39" s="5">
        <f>'raw data'!C62/1000</f>
        <v>8226.3919999999998</v>
      </c>
      <c r="F39" s="7">
        <f>'raw data'!G62/1000</f>
        <v>4579.6310000000003</v>
      </c>
      <c r="G39" s="7">
        <f t="shared" si="2"/>
        <v>55.669982660685271</v>
      </c>
      <c r="I39" s="1">
        <f t="shared" si="3"/>
        <v>1952.9968360629925</v>
      </c>
      <c r="J39" s="1"/>
      <c r="K39" s="8">
        <f t="shared" si="4"/>
        <v>0.1496397853888228</v>
      </c>
      <c r="M39" s="16">
        <f t="shared" si="5"/>
        <v>21348.142310780637</v>
      </c>
      <c r="N39" s="2">
        <f t="shared" si="9"/>
        <v>2.595079630387251</v>
      </c>
      <c r="S39" s="18">
        <f t="shared" si="6"/>
        <v>21310.9468027199</v>
      </c>
      <c r="T39" s="2">
        <f t="shared" si="10"/>
        <v>2.5905581453837723</v>
      </c>
      <c r="Y39" s="20">
        <f t="shared" si="7"/>
        <v>0.99825767003427024</v>
      </c>
      <c r="AA39" s="1"/>
      <c r="AB39" s="1"/>
      <c r="AD39" s="1"/>
    </row>
    <row r="40" spans="1:30" x14ac:dyDescent="0.25">
      <c r="A40">
        <f t="shared" si="8"/>
        <v>1987</v>
      </c>
      <c r="B40" s="7">
        <f>'raw data'!N63/1000</f>
        <v>1146.8130000000001</v>
      </c>
      <c r="C40" s="7">
        <f>'raw data'!P63/1000</f>
        <v>730.38499999999999</v>
      </c>
      <c r="D40" s="7"/>
      <c r="E40" s="5">
        <f>'raw data'!C63/1000</f>
        <v>8510.99</v>
      </c>
      <c r="F40" s="7">
        <f>'raw data'!G63/1000</f>
        <v>4855.2150000000001</v>
      </c>
      <c r="G40" s="7">
        <f t="shared" si="2"/>
        <v>57.046418806742814</v>
      </c>
      <c r="I40" s="1">
        <f t="shared" si="3"/>
        <v>2010.3155009345621</v>
      </c>
      <c r="J40" s="1"/>
      <c r="K40" s="8">
        <f t="shared" si="4"/>
        <v>0.15043309101656671</v>
      </c>
      <c r="M40" s="16">
        <f t="shared" si="5"/>
        <v>22116.078497424634</v>
      </c>
      <c r="N40" s="2">
        <f t="shared" si="9"/>
        <v>2.598531839119143</v>
      </c>
      <c r="S40" s="18">
        <f t="shared" si="6"/>
        <v>22077.932756594426</v>
      </c>
      <c r="T40" s="2">
        <f t="shared" si="10"/>
        <v>2.5940498997877364</v>
      </c>
      <c r="Y40" s="20">
        <f t="shared" si="7"/>
        <v>0.99827520322670904</v>
      </c>
      <c r="AA40" s="1"/>
      <c r="AB40" s="1"/>
      <c r="AD40" s="1"/>
    </row>
    <row r="41" spans="1:30" x14ac:dyDescent="0.25">
      <c r="A41">
        <f t="shared" si="8"/>
        <v>1988</v>
      </c>
      <c r="B41" s="7">
        <f>'raw data'!N64/1000</f>
        <v>1195.364</v>
      </c>
      <c r="C41" s="7">
        <f>'raw data'!P64/1000</f>
        <v>784.49599999999998</v>
      </c>
      <c r="D41" s="7"/>
      <c r="E41" s="5">
        <f>'raw data'!C64/1000</f>
        <v>8866.4979999999996</v>
      </c>
      <c r="F41" s="7">
        <f>'raw data'!G64/1000</f>
        <v>5236.4380000000001</v>
      </c>
      <c r="G41" s="7">
        <f t="shared" si="2"/>
        <v>59.058694875925092</v>
      </c>
      <c r="I41" s="1">
        <f t="shared" si="3"/>
        <v>2024.027118295299</v>
      </c>
      <c r="J41" s="1"/>
      <c r="K41" s="8">
        <f t="shared" si="4"/>
        <v>0.14981481686596881</v>
      </c>
      <c r="M41" s="16">
        <f t="shared" si="5"/>
        <v>22898.704302215268</v>
      </c>
      <c r="N41" s="2">
        <f t="shared" si="9"/>
        <v>2.5826097634280489</v>
      </c>
      <c r="S41" s="18">
        <f t="shared" si="6"/>
        <v>22859.552566626866</v>
      </c>
      <c r="T41" s="2">
        <f t="shared" si="10"/>
        <v>2.578194070153387</v>
      </c>
      <c r="Y41" s="20">
        <f t="shared" si="7"/>
        <v>0.99829022048271021</v>
      </c>
      <c r="AA41" s="1"/>
      <c r="AB41" s="1"/>
      <c r="AD41" s="1"/>
    </row>
    <row r="42" spans="1:30" x14ac:dyDescent="0.25">
      <c r="A42">
        <f t="shared" si="8"/>
        <v>1989</v>
      </c>
      <c r="B42" s="7">
        <f>'raw data'!N65/1000</f>
        <v>1270.134</v>
      </c>
      <c r="C42" s="7">
        <f>'raw data'!P65/1000</f>
        <v>838.25800000000004</v>
      </c>
      <c r="D42" s="7"/>
      <c r="E42" s="5">
        <f>'raw data'!C65/1000</f>
        <v>9192.134</v>
      </c>
      <c r="F42" s="7">
        <f>'raw data'!G65/1000</f>
        <v>5641.58</v>
      </c>
      <c r="G42" s="7">
        <f t="shared" si="2"/>
        <v>61.373996506143193</v>
      </c>
      <c r="I42" s="1">
        <f t="shared" si="3"/>
        <v>2069.4986025113531</v>
      </c>
      <c r="J42" s="1"/>
      <c r="K42" s="8">
        <f t="shared" si="4"/>
        <v>0.14858567989818455</v>
      </c>
      <c r="M42" s="16">
        <f t="shared" si="5"/>
        <v>23651.597239550327</v>
      </c>
      <c r="N42" s="2">
        <f t="shared" si="9"/>
        <v>2.5730257239015799</v>
      </c>
      <c r="S42" s="18">
        <f t="shared" si="6"/>
        <v>23611.384772281373</v>
      </c>
      <c r="T42" s="2">
        <f t="shared" si="10"/>
        <v>2.568651063211369</v>
      </c>
      <c r="Y42" s="20">
        <f t="shared" si="7"/>
        <v>0.99829979908495525</v>
      </c>
      <c r="AA42" s="1"/>
      <c r="AB42" s="1"/>
      <c r="AD42" s="1"/>
    </row>
    <row r="43" spans="1:30" x14ac:dyDescent="0.25">
      <c r="A43">
        <f t="shared" si="8"/>
        <v>1990</v>
      </c>
      <c r="B43" s="7">
        <f>'raw data'!N66/1000</f>
        <v>1283.818</v>
      </c>
      <c r="C43" s="7">
        <f>'raw data'!P66/1000</f>
        <v>888.53200000000004</v>
      </c>
      <c r="D43" s="7"/>
      <c r="E43" s="5">
        <f>'raw data'!C66/1000</f>
        <v>9365.4940000000006</v>
      </c>
      <c r="F43" s="7">
        <f>'raw data'!G66/1000</f>
        <v>5963.1440000000002</v>
      </c>
      <c r="G43" s="7">
        <f t="shared" si="2"/>
        <v>63.671430465920963</v>
      </c>
      <c r="I43" s="1">
        <f t="shared" si="3"/>
        <v>2016.3171937642289</v>
      </c>
      <c r="J43" s="1"/>
      <c r="K43" s="8">
        <f t="shared" si="4"/>
        <v>0.14900394825280086</v>
      </c>
      <c r="M43" s="16">
        <f t="shared" si="5"/>
        <v>24408.167682952309</v>
      </c>
      <c r="N43" s="2">
        <f t="shared" si="9"/>
        <v>2.6061804836938989</v>
      </c>
      <c r="S43" s="18">
        <f t="shared" si="6"/>
        <v>24366.846999839607</v>
      </c>
      <c r="T43" s="2">
        <f t="shared" si="10"/>
        <v>2.6017684704981505</v>
      </c>
      <c r="Y43" s="20">
        <f t="shared" si="7"/>
        <v>0.9983070960651601</v>
      </c>
      <c r="AA43" s="1"/>
      <c r="AB43" s="1"/>
      <c r="AD43" s="1"/>
    </row>
    <row r="44" spans="1:30" x14ac:dyDescent="0.25">
      <c r="A44">
        <f t="shared" si="8"/>
        <v>1991</v>
      </c>
      <c r="B44" s="7">
        <f>'raw data'!N67/1000</f>
        <v>1238.4369999999999</v>
      </c>
      <c r="C44" s="7">
        <f>'raw data'!P67/1000</f>
        <v>932.39300000000003</v>
      </c>
      <c r="D44" s="7"/>
      <c r="E44" s="5">
        <f>'raw data'!C67/1000</f>
        <v>9355.3549999999996</v>
      </c>
      <c r="F44" s="7">
        <f>'raw data'!G67/1000</f>
        <v>6158.1289999999999</v>
      </c>
      <c r="G44" s="7">
        <f t="shared" si="2"/>
        <v>65.824642677910134</v>
      </c>
      <c r="I44" s="1">
        <f t="shared" si="3"/>
        <v>1881.4184925543132</v>
      </c>
      <c r="J44" s="1"/>
      <c r="K44" s="8">
        <f t="shared" si="4"/>
        <v>0.15140848787026059</v>
      </c>
      <c r="M44" s="16">
        <f t="shared" si="5"/>
        <v>25069.558596743209</v>
      </c>
      <c r="N44" s="2">
        <f t="shared" si="9"/>
        <v>2.6797014754376729</v>
      </c>
      <c r="S44" s="18">
        <f t="shared" si="6"/>
        <v>25027.084335962652</v>
      </c>
      <c r="T44" s="2">
        <f t="shared" si="10"/>
        <v>2.675161373989833</v>
      </c>
      <c r="Y44" s="20">
        <f t="shared" si="7"/>
        <v>0.99830574357276181</v>
      </c>
      <c r="AA44" s="1"/>
      <c r="AB44" s="1"/>
      <c r="AD44" s="1"/>
    </row>
    <row r="45" spans="1:30" x14ac:dyDescent="0.25">
      <c r="A45">
        <f t="shared" si="8"/>
        <v>1992</v>
      </c>
      <c r="B45" s="7">
        <f>'raw data'!N68/1000</f>
        <v>1309.124</v>
      </c>
      <c r="C45" s="7">
        <f>'raw data'!P68/1000</f>
        <v>960.24699999999996</v>
      </c>
      <c r="D45" s="7"/>
      <c r="E45" s="5">
        <f>'raw data'!C68/1000</f>
        <v>9684.8919999999998</v>
      </c>
      <c r="F45" s="7">
        <f>'raw data'!G68/1000</f>
        <v>6520.3270000000002</v>
      </c>
      <c r="G45" s="7">
        <f t="shared" si="2"/>
        <v>67.324725975261273</v>
      </c>
      <c r="I45" s="1">
        <f t="shared" si="3"/>
        <v>1944.4921327730954</v>
      </c>
      <c r="J45" s="1"/>
      <c r="K45" s="8">
        <f t="shared" si="4"/>
        <v>0.14726976116381893</v>
      </c>
      <c r="M45" s="16">
        <f t="shared" si="5"/>
        <v>25559.336216812735</v>
      </c>
      <c r="N45" s="2">
        <f t="shared" si="9"/>
        <v>2.6390935713906503</v>
      </c>
      <c r="S45" s="18">
        <f t="shared" si="6"/>
        <v>25515.679006718867</v>
      </c>
      <c r="T45" s="2">
        <f t="shared" si="10"/>
        <v>2.6345858071229773</v>
      </c>
      <c r="Y45" s="20">
        <f t="shared" si="7"/>
        <v>0.99829192707809244</v>
      </c>
      <c r="AA45" s="1"/>
      <c r="AB45" s="1"/>
      <c r="AD45" s="1"/>
    </row>
    <row r="46" spans="1:30" x14ac:dyDescent="0.25">
      <c r="A46">
        <f t="shared" si="8"/>
        <v>1993</v>
      </c>
      <c r="B46" s="7">
        <f>'raw data'!N69/1000</f>
        <v>1398.7090000000001</v>
      </c>
      <c r="C46" s="7">
        <f>'raw data'!P69/1000</f>
        <v>1003.498</v>
      </c>
      <c r="D46" s="7"/>
      <c r="E46" s="5">
        <f>'raw data'!C69/1000</f>
        <v>9951.5020000000004</v>
      </c>
      <c r="F46" s="7">
        <f>'raw data'!G69/1000</f>
        <v>6858.5590000000002</v>
      </c>
      <c r="G46" s="7">
        <f t="shared" si="2"/>
        <v>68.91983742755616</v>
      </c>
      <c r="I46" s="1">
        <f t="shared" si="3"/>
        <v>2029.4722857845211</v>
      </c>
      <c r="J46" s="1"/>
      <c r="K46" s="8">
        <f t="shared" si="4"/>
        <v>0.14631324160075024</v>
      </c>
      <c r="M46" s="16">
        <f t="shared" si="5"/>
        <v>26084.999341662329</v>
      </c>
      <c r="N46" s="2">
        <f t="shared" si="9"/>
        <v>2.6212122895279855</v>
      </c>
      <c r="S46" s="18">
        <f t="shared" si="6"/>
        <v>26040.155724478391</v>
      </c>
      <c r="T46" s="2">
        <f t="shared" si="10"/>
        <v>2.6167060735634067</v>
      </c>
      <c r="Y46" s="20">
        <f t="shared" si="7"/>
        <v>0.99828086569615837</v>
      </c>
      <c r="AA46" s="1"/>
      <c r="AB46" s="1"/>
      <c r="AD46" s="1"/>
    </row>
    <row r="47" spans="1:30" x14ac:dyDescent="0.25">
      <c r="A47">
        <f t="shared" si="8"/>
        <v>1994</v>
      </c>
      <c r="B47" s="7">
        <f>'raw data'!N70/1000</f>
        <v>1550.6579999999999</v>
      </c>
      <c r="C47" s="7">
        <f>'raw data'!P70/1000</f>
        <v>1055.6099999999999</v>
      </c>
      <c r="D47" s="7"/>
      <c r="E47" s="5">
        <f>'raw data'!C70/1000</f>
        <v>10352.432000000001</v>
      </c>
      <c r="F47" s="7">
        <f>'raw data'!G70/1000</f>
        <v>7287.2359999999999</v>
      </c>
      <c r="G47" s="7">
        <f t="shared" si="2"/>
        <v>70.391536983773477</v>
      </c>
      <c r="I47" s="1">
        <f t="shared" si="3"/>
        <v>2202.9040229047059</v>
      </c>
      <c r="J47" s="1"/>
      <c r="K47" s="8">
        <f t="shared" si="4"/>
        <v>0.14485739174633563</v>
      </c>
      <c r="M47" s="16">
        <f t="shared" si="5"/>
        <v>26666.462437236703</v>
      </c>
      <c r="N47" s="2">
        <f t="shared" si="9"/>
        <v>2.5758645347524816</v>
      </c>
      <c r="S47" s="18">
        <f t="shared" si="6"/>
        <v>26620.42407066263</v>
      </c>
      <c r="T47" s="2">
        <f t="shared" si="10"/>
        <v>2.5714174283552529</v>
      </c>
      <c r="Y47" s="20">
        <f t="shared" si="7"/>
        <v>0.99827354803126089</v>
      </c>
    </row>
    <row r="48" spans="1:30" x14ac:dyDescent="0.25">
      <c r="A48">
        <f t="shared" si="8"/>
        <v>1995</v>
      </c>
      <c r="B48" s="7">
        <f>'raw data'!N71/1000</f>
        <v>1625.1769999999999</v>
      </c>
      <c r="C48" s="7">
        <f>'raw data'!P71/1000</f>
        <v>1122.3810000000001</v>
      </c>
      <c r="D48" s="7"/>
      <c r="E48" s="5">
        <f>'raw data'!C71/1000</f>
        <v>10630.321</v>
      </c>
      <c r="F48" s="7">
        <f>'raw data'!G71/1000</f>
        <v>7639.7489999999998</v>
      </c>
      <c r="G48" s="7">
        <f t="shared" si="2"/>
        <v>71.867528741606208</v>
      </c>
      <c r="I48" s="1">
        <f t="shared" si="3"/>
        <v>2261.3508888599613</v>
      </c>
      <c r="J48" s="1"/>
      <c r="K48" s="8">
        <f t="shared" si="4"/>
        <v>0.14691333445640689</v>
      </c>
      <c r="M48" s="16">
        <f t="shared" si="5"/>
        <v>27389.079565219381</v>
      </c>
      <c r="N48" s="2">
        <f t="shared" si="9"/>
        <v>2.5765054098760878</v>
      </c>
      <c r="S48" s="18">
        <f t="shared" si="6"/>
        <v>27341.830676838377</v>
      </c>
      <c r="T48" s="2">
        <f t="shared" si="10"/>
        <v>2.5720606815954454</v>
      </c>
      <c r="Y48" s="20">
        <f t="shared" si="7"/>
        <v>0.99827490046649825</v>
      </c>
    </row>
    <row r="49" spans="1:25" x14ac:dyDescent="0.25">
      <c r="A49">
        <f t="shared" si="8"/>
        <v>1996</v>
      </c>
      <c r="B49" s="7">
        <f>'raw data'!N72/1000</f>
        <v>1752.0139999999999</v>
      </c>
      <c r="C49" s="7">
        <f>'raw data'!P72/1000</f>
        <v>1175.306</v>
      </c>
      <c r="D49" s="7"/>
      <c r="E49" s="5">
        <f>'raw data'!C72/1000</f>
        <v>11031.35</v>
      </c>
      <c r="F49" s="7">
        <f>'raw data'!G72/1000</f>
        <v>8073.1220000000003</v>
      </c>
      <c r="G49" s="7">
        <f t="shared" si="2"/>
        <v>73.183445362534954</v>
      </c>
      <c r="I49" s="1">
        <f t="shared" si="3"/>
        <v>2394.0031674115662</v>
      </c>
      <c r="J49" s="1"/>
      <c r="K49" s="8">
        <f t="shared" si="4"/>
        <v>0.14558258874323959</v>
      </c>
      <c r="M49" s="16">
        <f t="shared" si="5"/>
        <v>28130.030227022744</v>
      </c>
      <c r="N49" s="2">
        <f t="shared" si="9"/>
        <v>2.5500079525192061</v>
      </c>
      <c r="S49" s="18">
        <f t="shared" si="6"/>
        <v>28081.535952207993</v>
      </c>
      <c r="T49" s="2">
        <f t="shared" si="10"/>
        <v>2.5456119108004001</v>
      </c>
      <c r="Y49" s="20">
        <f t="shared" si="7"/>
        <v>0.99827606744737285</v>
      </c>
    </row>
    <row r="50" spans="1:25" x14ac:dyDescent="0.25">
      <c r="A50">
        <f t="shared" si="8"/>
        <v>1997</v>
      </c>
      <c r="B50" s="7">
        <f>'raw data'!N73/1000</f>
        <v>1922.2049999999999</v>
      </c>
      <c r="C50" s="7">
        <f>'raw data'!P73/1000</f>
        <v>1239.325</v>
      </c>
      <c r="D50" s="7"/>
      <c r="E50" s="5">
        <f>'raw data'!C73/1000</f>
        <v>11521.938</v>
      </c>
      <c r="F50" s="7">
        <f>'raw data'!G73/1000</f>
        <v>8577.5519999999997</v>
      </c>
      <c r="G50" s="7">
        <f t="shared" si="2"/>
        <v>74.445392780277061</v>
      </c>
      <c r="I50" s="1">
        <f t="shared" si="3"/>
        <v>2582.033525799669</v>
      </c>
      <c r="J50" s="1"/>
      <c r="K50" s="8">
        <f t="shared" si="4"/>
        <v>0.14448469679927328</v>
      </c>
      <c r="M50" s="16">
        <f t="shared" si="5"/>
        <v>28962.502119079392</v>
      </c>
      <c r="N50" s="2">
        <f t="shared" si="9"/>
        <v>2.5136832118936407</v>
      </c>
      <c r="S50" s="18">
        <f t="shared" si="6"/>
        <v>28912.726939748005</v>
      </c>
      <c r="T50" s="2">
        <f t="shared" si="10"/>
        <v>2.5093631765548472</v>
      </c>
      <c r="Y50" s="20">
        <f t="shared" si="7"/>
        <v>0.99828139229384472</v>
      </c>
    </row>
    <row r="51" spans="1:25" x14ac:dyDescent="0.25">
      <c r="A51">
        <f t="shared" si="8"/>
        <v>1998</v>
      </c>
      <c r="B51" s="7">
        <f>'raw data'!N74/1000</f>
        <v>2080.672</v>
      </c>
      <c r="C51" s="7">
        <f>'raw data'!P74/1000</f>
        <v>1309.7370000000001</v>
      </c>
      <c r="D51" s="7"/>
      <c r="E51" s="5">
        <f>'raw data'!C74/1000</f>
        <v>12038.282999999999</v>
      </c>
      <c r="F51" s="7">
        <f>'raw data'!G74/1000</f>
        <v>9062.8169999999991</v>
      </c>
      <c r="G51" s="7">
        <f t="shared" si="2"/>
        <v>75.283302444376815</v>
      </c>
      <c r="I51" s="1">
        <f t="shared" si="3"/>
        <v>2763.7894890932921</v>
      </c>
      <c r="J51" s="1"/>
      <c r="K51" s="8">
        <f t="shared" si="4"/>
        <v>0.14451764832060499</v>
      </c>
      <c r="M51" s="16">
        <f t="shared" si="5"/>
        <v>29936.79286940099</v>
      </c>
      <c r="N51" s="2">
        <f t="shared" si="9"/>
        <v>2.4867992278800051</v>
      </c>
      <c r="S51" s="18">
        <f t="shared" si="6"/>
        <v>29885.690296037028</v>
      </c>
      <c r="T51" s="2">
        <f t="shared" si="10"/>
        <v>2.4825542227273631</v>
      </c>
      <c r="Y51" s="20">
        <f t="shared" si="7"/>
        <v>0.99829298436920422</v>
      </c>
    </row>
    <row r="52" spans="1:25" x14ac:dyDescent="0.25">
      <c r="A52">
        <f t="shared" si="8"/>
        <v>1999</v>
      </c>
      <c r="B52" s="7">
        <f>'raw data'!N75/1000</f>
        <v>2255.5369999999998</v>
      </c>
      <c r="C52" s="7">
        <f>'raw data'!P75/1000</f>
        <v>1398.934</v>
      </c>
      <c r="D52" s="7"/>
      <c r="E52" s="5">
        <f>'raw data'!C75/1000</f>
        <v>12610.491</v>
      </c>
      <c r="F52" s="7">
        <f>'raw data'!G75/1000</f>
        <v>9630.6630000000005</v>
      </c>
      <c r="G52" s="7">
        <f t="shared" si="2"/>
        <v>76.370246011832535</v>
      </c>
      <c r="I52" s="1">
        <f t="shared" si="3"/>
        <v>2953.4237714129331</v>
      </c>
      <c r="J52" s="1"/>
      <c r="K52" s="8">
        <f t="shared" si="4"/>
        <v>0.14525832749001807</v>
      </c>
      <c r="M52" s="16">
        <f>(1-$P$8)*M51+I51</f>
        <v>31038.755550200109</v>
      </c>
      <c r="N52" s="2">
        <f>M52/E52</f>
        <v>2.4613439357912479</v>
      </c>
      <c r="S52" s="18">
        <f>(1-$V$8)*S51+I51</f>
        <v>30986.261616508618</v>
      </c>
      <c r="T52" s="2">
        <f>S52/E52</f>
        <v>2.4571812165369784</v>
      </c>
      <c r="Y52" s="20">
        <f t="shared" si="7"/>
        <v>0.9983087616510079</v>
      </c>
    </row>
    <row r="53" spans="1:25" x14ac:dyDescent="0.25">
      <c r="A53">
        <f t="shared" si="8"/>
        <v>2000</v>
      </c>
      <c r="B53" s="7">
        <f>'raw data'!N76/1000</f>
        <v>2427.2579999999998</v>
      </c>
      <c r="C53" s="7">
        <f>'raw data'!P76/1000</f>
        <v>1511.2249999999999</v>
      </c>
      <c r="D53" s="7"/>
      <c r="E53" s="5">
        <f>'raw data'!C76/1000</f>
        <v>13130.986999999999</v>
      </c>
      <c r="F53" s="7">
        <f>'raw data'!G76/1000</f>
        <v>10252.347</v>
      </c>
      <c r="G53" s="7">
        <f t="shared" si="2"/>
        <v>78.077504760304777</v>
      </c>
      <c r="I53" s="1">
        <f t="shared" si="3"/>
        <v>3108.7801889309826</v>
      </c>
      <c r="J53" s="1"/>
      <c r="K53" s="8">
        <f t="shared" si="4"/>
        <v>0.14740283371212465</v>
      </c>
      <c r="M53" s="16">
        <f t="shared" ref="M53:M69" si="11">(1-$P$8)*M52+I52</f>
        <v>32269.181260516991</v>
      </c>
      <c r="N53" s="2">
        <f t="shared" ref="N53:N69" si="12">M53/E53</f>
        <v>2.4574832996572908</v>
      </c>
      <c r="S53" s="18">
        <f t="shared" ref="S53:S69" si="13">(1-$V$8)*S52+I52</f>
        <v>32215.217497511931</v>
      </c>
      <c r="T53" s="2">
        <f t="shared" ref="T53:T69" si="14">S53/E53</f>
        <v>2.4533736494836171</v>
      </c>
      <c r="Y53" s="20">
        <f t="shared" si="7"/>
        <v>0.99832769965344337</v>
      </c>
    </row>
    <row r="54" spans="1:25" x14ac:dyDescent="0.25">
      <c r="A54">
        <f t="shared" si="8"/>
        <v>2001</v>
      </c>
      <c r="B54" s="7">
        <f>'raw data'!N77/1000</f>
        <v>2346.7249999999999</v>
      </c>
      <c r="C54" s="7">
        <f>'raw data'!P77/1000</f>
        <v>1599.511</v>
      </c>
      <c r="D54" s="7"/>
      <c r="E54" s="5">
        <f>'raw data'!C77/1000</f>
        <v>13262.079</v>
      </c>
      <c r="F54" s="7">
        <f>'raw data'!G77/1000</f>
        <v>10581.822</v>
      </c>
      <c r="G54" s="7">
        <f t="shared" si="2"/>
        <v>79.79006911359825</v>
      </c>
      <c r="I54" s="1">
        <f t="shared" si="3"/>
        <v>2941.1241600241433</v>
      </c>
      <c r="J54" s="1"/>
      <c r="K54" s="8">
        <f t="shared" si="4"/>
        <v>0.15115648325968817</v>
      </c>
      <c r="M54" s="16">
        <f t="shared" si="11"/>
        <v>33586.661000720109</v>
      </c>
      <c r="N54" s="2">
        <f t="shared" si="12"/>
        <v>2.5325336246843433</v>
      </c>
      <c r="S54" s="18">
        <f t="shared" si="13"/>
        <v>33531.135131915718</v>
      </c>
      <c r="T54" s="2">
        <f t="shared" si="14"/>
        <v>2.528346809871644</v>
      </c>
      <c r="Y54" s="20">
        <f t="shared" si="7"/>
        <v>0.99834678806555976</v>
      </c>
    </row>
    <row r="55" spans="1:25" x14ac:dyDescent="0.25">
      <c r="A55">
        <f t="shared" si="8"/>
        <v>2002</v>
      </c>
      <c r="B55" s="7">
        <f>'raw data'!N78/1000</f>
        <v>2374.0929999999998</v>
      </c>
      <c r="C55" s="7">
        <f>'raw data'!P78/1000</f>
        <v>1657.9760000000001</v>
      </c>
      <c r="D55" s="7"/>
      <c r="E55" s="5">
        <f>'raw data'!C78/1000</f>
        <v>13493.064</v>
      </c>
      <c r="F55" s="7">
        <f>'raw data'!G78/1000</f>
        <v>10936.418</v>
      </c>
      <c r="G55" s="7">
        <f t="shared" si="2"/>
        <v>81.052146495414235</v>
      </c>
      <c r="I55" s="1">
        <f t="shared" si="3"/>
        <v>2929.0933092491523</v>
      </c>
      <c r="J55" s="1"/>
      <c r="K55" s="8">
        <f t="shared" si="4"/>
        <v>0.15160137441710805</v>
      </c>
      <c r="M55" s="16">
        <f t="shared" si="11"/>
        <v>34663.349852139938</v>
      </c>
      <c r="N55" s="2">
        <f t="shared" si="12"/>
        <v>2.5689754270890539</v>
      </c>
      <c r="S55" s="18">
        <f t="shared" si="13"/>
        <v>34606.162420377659</v>
      </c>
      <c r="T55" s="2">
        <f t="shared" si="14"/>
        <v>2.564737143496663</v>
      </c>
      <c r="Y55" s="20">
        <f t="shared" si="7"/>
        <v>0.9983502046972893</v>
      </c>
    </row>
    <row r="56" spans="1:25" x14ac:dyDescent="0.25">
      <c r="A56">
        <f t="shared" si="8"/>
        <v>2003</v>
      </c>
      <c r="B56" s="7">
        <f>'raw data'!N79/1000</f>
        <v>2491.277</v>
      </c>
      <c r="C56" s="7">
        <f>'raw data'!P79/1000</f>
        <v>1719.0809999999999</v>
      </c>
      <c r="D56" s="7"/>
      <c r="E56" s="5">
        <f>'raw data'!C79/1000</f>
        <v>13879.129000000001</v>
      </c>
      <c r="F56" s="7">
        <f>'raw data'!G79/1000</f>
        <v>11458.245999999999</v>
      </c>
      <c r="G56" s="7">
        <f t="shared" si="2"/>
        <v>82.557385265314551</v>
      </c>
      <c r="I56" s="1">
        <f t="shared" si="3"/>
        <v>3017.6306965073891</v>
      </c>
      <c r="J56" s="1"/>
      <c r="K56" s="8">
        <f t="shared" si="4"/>
        <v>0.15003003077434365</v>
      </c>
      <c r="M56" s="16">
        <f t="shared" si="11"/>
        <v>35668.239580168316</v>
      </c>
      <c r="N56" s="2">
        <f t="shared" si="12"/>
        <v>2.569919162806853</v>
      </c>
      <c r="S56" s="18">
        <f t="shared" si="13"/>
        <v>35609.330729611735</v>
      </c>
      <c r="T56" s="2">
        <f t="shared" si="14"/>
        <v>2.5656747429620212</v>
      </c>
      <c r="Y56" s="20">
        <f t="shared" si="7"/>
        <v>0.99834842281957381</v>
      </c>
    </row>
    <row r="57" spans="1:25" x14ac:dyDescent="0.25">
      <c r="A57">
        <f t="shared" si="8"/>
        <v>2004</v>
      </c>
      <c r="B57" s="7">
        <f>'raw data'!N80/1000</f>
        <v>2767.4569999999999</v>
      </c>
      <c r="C57" s="7">
        <f>'raw data'!P80/1000</f>
        <v>1821.828</v>
      </c>
      <c r="D57" s="7"/>
      <c r="E57" s="5">
        <f>'raw data'!C80/1000</f>
        <v>14406.382</v>
      </c>
      <c r="F57" s="7">
        <f>'raw data'!G80/1000</f>
        <v>12213.73</v>
      </c>
      <c r="G57" s="7">
        <f t="shared" si="2"/>
        <v>84.779995421473615</v>
      </c>
      <c r="I57" s="1">
        <f t="shared" si="3"/>
        <v>3264.2806669685674</v>
      </c>
      <c r="J57" s="1"/>
      <c r="K57" s="8">
        <f t="shared" si="4"/>
        <v>0.14916229522021529</v>
      </c>
      <c r="M57" s="16">
        <f t="shared" si="11"/>
        <v>36705.884077166382</v>
      </c>
      <c r="N57" s="2">
        <f t="shared" si="12"/>
        <v>2.5478905166589629</v>
      </c>
      <c r="S57" s="18">
        <f t="shared" si="13"/>
        <v>36645.207441008635</v>
      </c>
      <c r="T57" s="2">
        <f t="shared" si="14"/>
        <v>2.5436787280115603</v>
      </c>
      <c r="Y57" s="20">
        <f t="shared" si="7"/>
        <v>0.99834695069514778</v>
      </c>
    </row>
    <row r="58" spans="1:25" x14ac:dyDescent="0.25">
      <c r="A58">
        <f t="shared" si="8"/>
        <v>2005</v>
      </c>
      <c r="B58" s="7">
        <f>'raw data'!N81/1000</f>
        <v>3048.0059999999999</v>
      </c>
      <c r="C58" s="7">
        <f>'raw data'!P81/1000</f>
        <v>1971.0239999999999</v>
      </c>
      <c r="D58" s="7"/>
      <c r="E58" s="5">
        <f>'raw data'!C81/1000</f>
        <v>14912.509</v>
      </c>
      <c r="F58" s="7">
        <f>'raw data'!G81/1000</f>
        <v>13036.637000000001</v>
      </c>
      <c r="G58" s="7">
        <f t="shared" si="2"/>
        <v>87.420815638736585</v>
      </c>
      <c r="I58" s="1">
        <f t="shared" si="3"/>
        <v>3486.5906680575667</v>
      </c>
      <c r="J58" s="1"/>
      <c r="K58" s="8">
        <f t="shared" si="4"/>
        <v>0.15119113924856539</v>
      </c>
      <c r="M58" s="16">
        <f t="shared" si="11"/>
        <v>37932.57767033983</v>
      </c>
      <c r="N58" s="2">
        <f t="shared" si="12"/>
        <v>2.543675089841678</v>
      </c>
      <c r="S58" s="18">
        <f t="shared" si="13"/>
        <v>37870.084828178151</v>
      </c>
      <c r="T58" s="2">
        <f t="shared" si="14"/>
        <v>2.5394844575234221</v>
      </c>
      <c r="Y58" s="20">
        <f t="shared" si="7"/>
        <v>0.99835252845971123</v>
      </c>
    </row>
    <row r="59" spans="1:25" x14ac:dyDescent="0.25">
      <c r="A59">
        <f t="shared" si="8"/>
        <v>2006</v>
      </c>
      <c r="B59" s="7">
        <f>'raw data'!N82/1000</f>
        <v>3251.8470000000002</v>
      </c>
      <c r="C59" s="7">
        <f>'raw data'!P82/1000</f>
        <v>2124.1239999999998</v>
      </c>
      <c r="D59" s="7"/>
      <c r="E59" s="5">
        <f>'raw data'!C82/1000</f>
        <v>15338.257</v>
      </c>
      <c r="F59" s="7">
        <f>'raw data'!G82/1000</f>
        <v>13814.609</v>
      </c>
      <c r="G59" s="7">
        <f t="shared" si="2"/>
        <v>90.066354997181236</v>
      </c>
      <c r="I59" s="1">
        <f t="shared" si="3"/>
        <v>3610.5013910041898</v>
      </c>
      <c r="J59" s="1"/>
      <c r="K59" s="8">
        <f t="shared" si="4"/>
        <v>0.1537592558718093</v>
      </c>
      <c r="M59" s="16">
        <f t="shared" si="11"/>
        <v>39313.486051210799</v>
      </c>
      <c r="N59" s="2">
        <f t="shared" si="12"/>
        <v>2.5630999696517538</v>
      </c>
      <c r="S59" s="18">
        <f t="shared" si="13"/>
        <v>39249.104531350786</v>
      </c>
      <c r="T59" s="2">
        <f t="shared" si="14"/>
        <v>2.5589025227149857</v>
      </c>
      <c r="Y59" s="20">
        <f t="shared" si="7"/>
        <v>0.99836235535622186</v>
      </c>
    </row>
    <row r="60" spans="1:25" x14ac:dyDescent="0.25">
      <c r="A60">
        <f t="shared" si="8"/>
        <v>2007</v>
      </c>
      <c r="B60" s="7">
        <f>'raw data'!N83/1000</f>
        <v>3265.0349999999999</v>
      </c>
      <c r="C60" s="7">
        <f>'raw data'!P83/1000</f>
        <v>2252.806</v>
      </c>
      <c r="D60" s="7"/>
      <c r="E60" s="5">
        <f>'raw data'!C83/1000</f>
        <v>15626.029</v>
      </c>
      <c r="F60" s="7">
        <f>'raw data'!G83/1000</f>
        <v>14451.86</v>
      </c>
      <c r="G60" s="7">
        <f t="shared" si="2"/>
        <v>92.48581325428232</v>
      </c>
      <c r="I60" s="1">
        <f t="shared" si="3"/>
        <v>3530.3090118514156</v>
      </c>
      <c r="J60" s="1"/>
      <c r="K60" s="8">
        <f t="shared" si="4"/>
        <v>0.15588346413541232</v>
      </c>
      <c r="M60" s="16">
        <f t="shared" si="11"/>
        <v>40741.649296228134</v>
      </c>
      <c r="N60" s="2">
        <f t="shared" si="12"/>
        <v>2.6072938490148796</v>
      </c>
      <c r="S60" s="18">
        <f t="shared" si="13"/>
        <v>40675.28884244027</v>
      </c>
      <c r="T60" s="2">
        <f t="shared" si="14"/>
        <v>2.6030470596490169</v>
      </c>
      <c r="Y60" s="20">
        <f t="shared" si="7"/>
        <v>0.99837118882190157</v>
      </c>
    </row>
    <row r="61" spans="1:25" x14ac:dyDescent="0.25">
      <c r="A61">
        <f t="shared" si="8"/>
        <v>2008</v>
      </c>
      <c r="B61" s="7">
        <f>'raw data'!N84/1000</f>
        <v>3107.2080000000001</v>
      </c>
      <c r="C61" s="7">
        <f>'raw data'!P84/1000</f>
        <v>2358.8420000000001</v>
      </c>
      <c r="D61" s="7"/>
      <c r="E61" s="5">
        <f>'raw data'!C84/1000</f>
        <v>15604.687</v>
      </c>
      <c r="F61" s="7">
        <f>'raw data'!G84/1000</f>
        <v>14712.844999999999</v>
      </c>
      <c r="G61" s="7">
        <f t="shared" si="2"/>
        <v>94.284781232715531</v>
      </c>
      <c r="I61" s="1">
        <f t="shared" si="3"/>
        <v>3295.5562492431609</v>
      </c>
      <c r="J61" s="1"/>
      <c r="K61" s="8">
        <f t="shared" si="4"/>
        <v>0.16032534836056522</v>
      </c>
      <c r="M61" s="16">
        <f t="shared" si="11"/>
        <v>42010.341129848188</v>
      </c>
      <c r="N61" s="2">
        <f t="shared" si="12"/>
        <v>2.6921617287067781</v>
      </c>
      <c r="S61" s="18">
        <f t="shared" si="13"/>
        <v>41941.9098234466</v>
      </c>
      <c r="T61" s="2">
        <f t="shared" si="14"/>
        <v>2.6877764240607069</v>
      </c>
      <c r="Y61" s="20">
        <f t="shared" si="7"/>
        <v>0.99837108424827892</v>
      </c>
    </row>
    <row r="62" spans="1:25" x14ac:dyDescent="0.25">
      <c r="A62">
        <f t="shared" si="8"/>
        <v>2009</v>
      </c>
      <c r="B62" s="7">
        <f>'raw data'!N85/1000</f>
        <v>2572.5720000000001</v>
      </c>
      <c r="C62" s="7">
        <f>'raw data'!P85/1000</f>
        <v>2371.4760000000001</v>
      </c>
      <c r="D62" s="7"/>
      <c r="E62" s="5">
        <f>'raw data'!C85/1000</f>
        <v>15208.834000000001</v>
      </c>
      <c r="F62" s="7">
        <f>'raw data'!G85/1000</f>
        <v>14448.932000000001</v>
      </c>
      <c r="G62" s="7">
        <f t="shared" si="2"/>
        <v>95.003548595507056</v>
      </c>
      <c r="I62" s="1">
        <f t="shared" si="3"/>
        <v>2707.8693775462439</v>
      </c>
      <c r="J62" s="1"/>
      <c r="K62" s="8">
        <f t="shared" si="4"/>
        <v>0.16412811687396689</v>
      </c>
      <c r="M62" s="16">
        <f t="shared" si="11"/>
        <v>42973.853615428103</v>
      </c>
      <c r="N62" s="2">
        <f t="shared" si="12"/>
        <v>2.8255850261386311</v>
      </c>
      <c r="S62" s="18">
        <f t="shared" si="13"/>
        <v>42903.287214713055</v>
      </c>
      <c r="T62" s="2">
        <f t="shared" si="14"/>
        <v>2.820945196371599</v>
      </c>
      <c r="Y62" s="20">
        <f t="shared" si="7"/>
        <v>0.99835792243938504</v>
      </c>
    </row>
    <row r="63" spans="1:25" x14ac:dyDescent="0.25">
      <c r="A63">
        <f t="shared" si="8"/>
        <v>2010</v>
      </c>
      <c r="B63" s="7">
        <f>'raw data'!N86/1000</f>
        <v>2809.9760000000001</v>
      </c>
      <c r="C63" s="7">
        <f>'raw data'!P86/1000</f>
        <v>2390.9259999999999</v>
      </c>
      <c r="D63" s="7"/>
      <c r="E63" s="5">
        <f>'raw data'!C86/1000</f>
        <v>15598.753000000001</v>
      </c>
      <c r="F63" s="7">
        <f>'raw data'!G86/1000</f>
        <v>14992.052</v>
      </c>
      <c r="G63" s="7">
        <f t="shared" si="2"/>
        <v>96.110580121372507</v>
      </c>
      <c r="I63" s="1">
        <f t="shared" si="3"/>
        <v>2923.6906035229872</v>
      </c>
      <c r="J63" s="1"/>
      <c r="K63" s="8">
        <f t="shared" si="4"/>
        <v>0.15947956957459861</v>
      </c>
      <c r="M63" s="16">
        <f t="shared" si="11"/>
        <v>43296.193510729019</v>
      </c>
      <c r="N63" s="2">
        <f t="shared" si="12"/>
        <v>2.7756188915055593</v>
      </c>
      <c r="S63" s="18">
        <f t="shared" si="13"/>
        <v>43223.474524946701</v>
      </c>
      <c r="T63" s="2">
        <f t="shared" si="14"/>
        <v>2.7709570454091232</v>
      </c>
      <c r="Y63" s="20">
        <f t="shared" si="7"/>
        <v>0.9983204300450963</v>
      </c>
    </row>
    <row r="64" spans="1:25" x14ac:dyDescent="0.25">
      <c r="A64">
        <f t="shared" si="8"/>
        <v>2011</v>
      </c>
      <c r="B64" s="7">
        <f>'raw data'!N87/1000</f>
        <v>2969.181</v>
      </c>
      <c r="C64" s="7">
        <f>'raw data'!P87/1000</f>
        <v>2474.4670000000001</v>
      </c>
      <c r="D64" s="7"/>
      <c r="E64" s="5">
        <f>'raw data'!C87/1000</f>
        <v>15840.664000000001</v>
      </c>
      <c r="F64" s="7">
        <f>'raw data'!G87/1000</f>
        <v>15542.582</v>
      </c>
      <c r="G64" s="7">
        <f t="shared" si="2"/>
        <v>98.118248073439347</v>
      </c>
      <c r="I64" s="1">
        <f t="shared" si="3"/>
        <v>3026.1251686614232</v>
      </c>
      <c r="J64" s="1"/>
      <c r="K64" s="8">
        <f t="shared" si="4"/>
        <v>0.15920565836487144</v>
      </c>
      <c r="M64" s="16">
        <f t="shared" si="11"/>
        <v>43816.461162865518</v>
      </c>
      <c r="N64" s="2">
        <f t="shared" si="12"/>
        <v>2.7660747783593869</v>
      </c>
      <c r="S64" s="18">
        <f t="shared" si="13"/>
        <v>43741.663785561723</v>
      </c>
      <c r="T64" s="2">
        <f t="shared" si="14"/>
        <v>2.7613529196479214</v>
      </c>
      <c r="Y64" s="20">
        <f t="shared" si="7"/>
        <v>0.99829293887916293</v>
      </c>
    </row>
    <row r="65" spans="1:25" x14ac:dyDescent="0.25">
      <c r="A65">
        <f t="shared" si="8"/>
        <v>2012</v>
      </c>
      <c r="B65" s="7">
        <f>'raw data'!N88/1000</f>
        <v>3242.7849999999999</v>
      </c>
      <c r="C65" s="7">
        <f>'raw data'!P88/1000</f>
        <v>2575.9949999999999</v>
      </c>
      <c r="D65" s="7"/>
      <c r="E65" s="5">
        <f>'raw data'!C88/1000</f>
        <v>16197.007</v>
      </c>
      <c r="F65" s="7">
        <f>'raw data'!G88/1000</f>
        <v>16197.007</v>
      </c>
      <c r="G65" s="7">
        <f t="shared" si="2"/>
        <v>100</v>
      </c>
      <c r="I65" s="1">
        <f t="shared" si="3"/>
        <v>3242.7849999999999</v>
      </c>
      <c r="J65" s="1"/>
      <c r="K65" s="8">
        <f t="shared" si="4"/>
        <v>0.15904142043033012</v>
      </c>
      <c r="M65" s="16">
        <f t="shared" si="11"/>
        <v>44410.282706930724</v>
      </c>
      <c r="N65" s="2">
        <f t="shared" si="12"/>
        <v>2.7418820469072296</v>
      </c>
      <c r="S65" s="18">
        <f t="shared" si="13"/>
        <v>44333.449000444816</v>
      </c>
      <c r="T65" s="2">
        <f t="shared" si="14"/>
        <v>2.737138349106401</v>
      </c>
      <c r="Y65" s="20">
        <f t="shared" si="7"/>
        <v>0.99826991179063318</v>
      </c>
    </row>
    <row r="66" spans="1:25" x14ac:dyDescent="0.25">
      <c r="A66">
        <f t="shared" si="8"/>
        <v>2013</v>
      </c>
      <c r="B66" s="7">
        <f>'raw data'!N89/1000</f>
        <v>3426.4160000000002</v>
      </c>
      <c r="C66" s="7">
        <f>'raw data'!P89/1000</f>
        <v>2681.2179999999998</v>
      </c>
      <c r="D66" s="7"/>
      <c r="E66" s="5">
        <f>'raw data'!C89/1000</f>
        <v>16495.368999999999</v>
      </c>
      <c r="F66" s="7">
        <f>'raw data'!G89/1000</f>
        <v>16784.850999999999</v>
      </c>
      <c r="G66" s="7">
        <f t="shared" si="2"/>
        <v>101.75492891368481</v>
      </c>
      <c r="I66" s="1">
        <f t="shared" si="3"/>
        <v>3367.3218944573291</v>
      </c>
      <c r="J66" s="1"/>
      <c r="K66" s="8">
        <f t="shared" si="4"/>
        <v>0.15974035158250735</v>
      </c>
      <c r="M66" s="16">
        <f t="shared" si="11"/>
        <v>45187.800345518233</v>
      </c>
      <c r="N66" s="2">
        <f t="shared" si="12"/>
        <v>2.739423431238079</v>
      </c>
      <c r="S66" s="18">
        <f t="shared" si="13"/>
        <v>45108.959625156887</v>
      </c>
      <c r="T66" s="2">
        <f t="shared" si="14"/>
        <v>2.7346438642965119</v>
      </c>
      <c r="Y66" s="20">
        <f t="shared" si="7"/>
        <v>0.99825526536457831</v>
      </c>
    </row>
    <row r="67" spans="1:25" x14ac:dyDescent="0.25">
      <c r="A67">
        <f t="shared" si="8"/>
        <v>2014</v>
      </c>
      <c r="B67" s="7">
        <f>'raw data'!N90/1000</f>
        <v>3646.7449999999999</v>
      </c>
      <c r="C67" s="7">
        <f>'raw data'!P90/1000</f>
        <v>2815.0259999999998</v>
      </c>
      <c r="D67" s="7"/>
      <c r="E67" s="5">
        <f>'raw data'!C90/1000</f>
        <v>16912.038</v>
      </c>
      <c r="F67" s="7">
        <f>'raw data'!G90/1000</f>
        <v>17527.258000000002</v>
      </c>
      <c r="G67" s="7">
        <f t="shared" si="2"/>
        <v>103.63776382243228</v>
      </c>
      <c r="I67" s="1">
        <f t="shared" si="3"/>
        <v>3518.741494893839</v>
      </c>
      <c r="J67" s="1"/>
      <c r="K67" s="8">
        <f t="shared" si="4"/>
        <v>0.16060846482661462</v>
      </c>
      <c r="M67" s="16">
        <f t="shared" si="11"/>
        <v>46046.693954099217</v>
      </c>
      <c r="N67" s="2">
        <f t="shared" si="12"/>
        <v>2.7227170347003251</v>
      </c>
      <c r="S67" s="18">
        <f t="shared" si="13"/>
        <v>45965.847915002705</v>
      </c>
      <c r="T67" s="2">
        <f t="shared" si="14"/>
        <v>2.7179366505091052</v>
      </c>
      <c r="Y67" s="20">
        <f t="shared" si="7"/>
        <v>0.99824425963833363</v>
      </c>
    </row>
    <row r="68" spans="1:25" x14ac:dyDescent="0.25">
      <c r="A68">
        <f t="shared" si="8"/>
        <v>2015</v>
      </c>
      <c r="B68" s="7">
        <f>'raw data'!N91/1000</f>
        <v>3844.0990000000002</v>
      </c>
      <c r="C68" s="7">
        <f>'raw data'!P91/1000</f>
        <v>2916.4639999999999</v>
      </c>
      <c r="D68" s="7"/>
      <c r="E68" s="5">
        <f>'raw data'!C91/1000</f>
        <v>17403.843000000001</v>
      </c>
      <c r="F68" s="7">
        <f>'raw data'!G91/1000</f>
        <v>18224.78</v>
      </c>
      <c r="G68" s="7">
        <f t="shared" ref="G68:G70" si="15">F68/E68*100</f>
        <v>104.71698693213906</v>
      </c>
      <c r="I68" s="1">
        <f t="shared" ref="I68:I70" si="16">B68/G68*100</f>
        <v>3670.941184061317</v>
      </c>
      <c r="J68" s="1"/>
      <c r="K68" s="8">
        <f t="shared" ref="K68:K70" si="17">C68/F68</f>
        <v>0.16002739127715124</v>
      </c>
      <c r="M68" s="16">
        <f t="shared" si="11"/>
        <v>47009.328962233965</v>
      </c>
      <c r="N68" s="2">
        <f t="shared" si="12"/>
        <v>2.7010890044362021</v>
      </c>
      <c r="S68" s="18">
        <f t="shared" si="13"/>
        <v>46926.467692411163</v>
      </c>
      <c r="T68" s="2">
        <f t="shared" si="14"/>
        <v>2.696327914036639</v>
      </c>
      <c r="Y68" s="20">
        <f t="shared" ref="Y68:Y71" si="18">S68/M68</f>
        <v>0.99823734412611231</v>
      </c>
    </row>
    <row r="69" spans="1:25" x14ac:dyDescent="0.25">
      <c r="A69">
        <f t="shared" ref="A69:A70" si="19">A68+1</f>
        <v>2016</v>
      </c>
      <c r="B69" s="7">
        <f>'raw data'!N92/1000</f>
        <v>3813.9409999999998</v>
      </c>
      <c r="C69" s="7">
        <f>'raw data'!P92/1000</f>
        <v>2991.5740000000001</v>
      </c>
      <c r="D69" s="7"/>
      <c r="E69" s="5">
        <f>'raw data'!C92/1000</f>
        <v>17688.89</v>
      </c>
      <c r="F69" s="7">
        <f>'raw data'!G92/1000</f>
        <v>18715.04</v>
      </c>
      <c r="G69" s="7">
        <f t="shared" si="15"/>
        <v>105.80109888184053</v>
      </c>
      <c r="I69" s="1">
        <f t="shared" si="16"/>
        <v>3604.8217270970299</v>
      </c>
      <c r="J69" s="1"/>
      <c r="K69" s="8">
        <f t="shared" si="17"/>
        <v>0.15984865648163188</v>
      </c>
      <c r="M69" s="16">
        <f t="shared" si="11"/>
        <v>48070.726650765755</v>
      </c>
      <c r="N69" s="2">
        <f t="shared" si="12"/>
        <v>2.7175660344298458</v>
      </c>
      <c r="S69" s="18">
        <f t="shared" si="13"/>
        <v>47985.826112877854</v>
      </c>
      <c r="T69" s="2">
        <f t="shared" si="14"/>
        <v>2.7127663812075182</v>
      </c>
      <c r="Y69" s="20">
        <f t="shared" si="18"/>
        <v>0.99823384117937919</v>
      </c>
    </row>
    <row r="70" spans="1:25" x14ac:dyDescent="0.25">
      <c r="A70">
        <f t="shared" si="19"/>
        <v>2017</v>
      </c>
      <c r="B70" s="7">
        <f>'raw data'!N93/1000</f>
        <v>4025.4850000000001</v>
      </c>
      <c r="C70" s="7">
        <f>'raw data'!P93/1000</f>
        <v>3121.444</v>
      </c>
      <c r="D70" s="7"/>
      <c r="E70" s="5">
        <f>'raw data'!C93/1000</f>
        <v>18108.081999999999</v>
      </c>
      <c r="F70" s="7">
        <f>'raw data'!G93/1000</f>
        <v>19519.423999999999</v>
      </c>
      <c r="G70" s="7">
        <f t="shared" si="15"/>
        <v>107.79398944625942</v>
      </c>
      <c r="I70" s="1">
        <f t="shared" si="16"/>
        <v>3734.4243595389903</v>
      </c>
      <c r="J70" s="1"/>
      <c r="K70" s="8">
        <f t="shared" si="17"/>
        <v>0.1599147597797968</v>
      </c>
      <c r="M70" s="16">
        <f t="shared" ref="M70" si="20">(1-$P$8)*M69+I69</f>
        <v>49007.08544026882</v>
      </c>
      <c r="N70" s="2">
        <f t="shared" ref="N70" si="21">M70/E70</f>
        <v>2.7063653367744207</v>
      </c>
      <c r="S70" s="18">
        <f t="shared" ref="S70" si="22">(1-$V$8)*S69+I69</f>
        <v>48920.108962114551</v>
      </c>
      <c r="T70" s="2">
        <f t="shared" ref="T70" si="23">S70/E70</f>
        <v>2.7015621512048904</v>
      </c>
      <c r="Y70" s="20">
        <f t="shared" si="18"/>
        <v>0.99822522646729772</v>
      </c>
    </row>
    <row r="71" spans="1:25" x14ac:dyDescent="0.25">
      <c r="A71">
        <v>2018</v>
      </c>
      <c r="B71" s="7">
        <f>'raw data'!N94/1000</f>
        <v>4336.75</v>
      </c>
      <c r="C71" s="7">
        <f>'raw data'!P94/1000</f>
        <v>3265.0160000000001</v>
      </c>
      <c r="D71" s="7"/>
      <c r="E71" s="5">
        <f>'raw data'!C94/1000</f>
        <v>18687.786</v>
      </c>
      <c r="F71" s="7">
        <f>'raw data'!G94/1000</f>
        <v>20611.861000000001</v>
      </c>
      <c r="G71" s="7">
        <f t="shared" ref="G71" si="24">F71/E71*100</f>
        <v>110.29589593973306</v>
      </c>
      <c r="I71" s="1">
        <f t="shared" ref="I71" si="25">B71/G71*100</f>
        <v>3931.9232715328317</v>
      </c>
      <c r="J71" s="1"/>
      <c r="K71" s="8">
        <f t="shared" ref="K71" si="26">C71/F71</f>
        <v>0.15840471658527097</v>
      </c>
      <c r="M71" s="16">
        <f t="shared" ref="M71" si="27">(1-$P$8)*M70+I70</f>
        <v>50021.068477442765</v>
      </c>
      <c r="N71" s="2">
        <f t="shared" ref="N71" si="28">M71/E71</f>
        <v>2.6766717297299296</v>
      </c>
      <c r="S71" s="18">
        <f t="shared" ref="S71" si="29">(1-$V$8)*S70+I70</f>
        <v>49931.999117799751</v>
      </c>
      <c r="T71" s="2">
        <f t="shared" ref="T71" si="30">S71/E71</f>
        <v>2.6719055493143893</v>
      </c>
      <c r="Y71" s="20">
        <f t="shared" si="18"/>
        <v>0.99821936311330139</v>
      </c>
    </row>
    <row r="72" spans="1:25" x14ac:dyDescent="0.25">
      <c r="A72">
        <v>2019</v>
      </c>
      <c r="B72" s="7">
        <f>'raw data'!N95/1000</f>
        <v>4504.04</v>
      </c>
      <c r="C72" s="7">
        <f>'raw data'!P95/1000</f>
        <v>3420.9360000000001</v>
      </c>
      <c r="D72" s="7"/>
      <c r="E72" s="5">
        <f>'raw data'!C95/1000</f>
        <v>19091.662</v>
      </c>
      <c r="F72" s="7">
        <f>'raw data'!G95/1000</f>
        <v>21433.225999999999</v>
      </c>
      <c r="G72" s="7">
        <f t="shared" ref="G72" si="31">F72/E72*100</f>
        <v>112.26485153571228</v>
      </c>
      <c r="I72" s="1">
        <f t="shared" ref="I72" si="32">B72/G72*100</f>
        <v>4011.9769797826984</v>
      </c>
      <c r="J72" s="1"/>
      <c r="K72" s="8">
        <f t="shared" ref="K72" si="33">C72/F72</f>
        <v>0.15960901079473525</v>
      </c>
      <c r="M72" s="16">
        <f t="shared" ref="M72" si="34">(1-$P$8)*M70+I70</f>
        <v>50021.068477442765</v>
      </c>
      <c r="N72" s="2">
        <f t="shared" ref="N72" si="35">M72/E72</f>
        <v>2.620047876263615</v>
      </c>
      <c r="S72" s="18">
        <f t="shared" ref="S72" si="36">(1-$V$8)*S70+I70</f>
        <v>49931.999117799751</v>
      </c>
      <c r="T72" s="2">
        <f t="shared" ref="T72" si="37">S72/E72</f>
        <v>2.6153825223702238</v>
      </c>
      <c r="Y72" s="20">
        <f t="shared" ref="Y72" si="38">S72/M72</f>
        <v>0.99821936311330139</v>
      </c>
    </row>
    <row r="73" spans="1:25" x14ac:dyDescent="0.25">
      <c r="B73" s="7"/>
      <c r="C73" s="7"/>
      <c r="E73" s="5"/>
      <c r="F73" s="7"/>
      <c r="G73" s="7"/>
      <c r="I73" s="1"/>
      <c r="K73" s="8"/>
      <c r="M73" s="16"/>
      <c r="N73" s="2"/>
    </row>
    <row r="74" spans="1:25" x14ac:dyDescent="0.25">
      <c r="B74" s="7"/>
      <c r="C74" s="7"/>
      <c r="E74" s="5"/>
      <c r="F74" s="7"/>
      <c r="G74" s="7"/>
      <c r="I74" s="1"/>
      <c r="K74" s="8"/>
      <c r="M74" s="16"/>
      <c r="N74" s="2"/>
    </row>
    <row r="75" spans="1:25" x14ac:dyDescent="0.25">
      <c r="B75" s="7"/>
      <c r="C75" s="7"/>
      <c r="E75" s="5"/>
      <c r="F75" s="7"/>
      <c r="G75" s="7"/>
      <c r="I75" s="1"/>
      <c r="K75" s="8"/>
      <c r="M75" s="16"/>
      <c r="N75" s="2"/>
    </row>
    <row r="76" spans="1:25" x14ac:dyDescent="0.25">
      <c r="B76" s="7"/>
      <c r="C76" s="7"/>
      <c r="E76" s="5"/>
      <c r="F76" s="7"/>
      <c r="G76" s="7"/>
      <c r="I76" s="1"/>
      <c r="K76" s="8"/>
      <c r="M76" s="16"/>
      <c r="N76" s="2"/>
    </row>
    <row r="77" spans="1:25" x14ac:dyDescent="0.25">
      <c r="B77" s="7"/>
      <c r="C77" s="7"/>
      <c r="E77" s="5"/>
      <c r="F77" s="7"/>
      <c r="G77" s="7"/>
      <c r="I77" s="1"/>
      <c r="K77" s="8"/>
      <c r="M77" s="16"/>
      <c r="N77" s="2"/>
    </row>
    <row r="78" spans="1:25" x14ac:dyDescent="0.25">
      <c r="B78" s="7"/>
      <c r="C78" s="7"/>
      <c r="E78" s="5"/>
      <c r="F78" s="7"/>
      <c r="G78" s="7"/>
      <c r="I78" s="1"/>
      <c r="K78" s="8"/>
      <c r="M78" s="16"/>
      <c r="N78" s="2"/>
    </row>
    <row r="79" spans="1:25" x14ac:dyDescent="0.25">
      <c r="B79" s="7"/>
      <c r="C79" s="7"/>
      <c r="E79" s="5"/>
      <c r="F79" s="7"/>
      <c r="G79" s="7"/>
      <c r="I79" s="1"/>
      <c r="K79" s="8"/>
      <c r="M79" s="16"/>
      <c r="N79" s="2"/>
    </row>
    <row r="80" spans="1:25" x14ac:dyDescent="0.25">
      <c r="B80" s="7"/>
      <c r="C80" s="7"/>
      <c r="E80" s="5"/>
      <c r="F80" s="7"/>
      <c r="G80" s="7"/>
      <c r="I80" s="1"/>
      <c r="K80" s="8"/>
      <c r="M80" s="16"/>
      <c r="N80" s="2"/>
    </row>
    <row r="81" spans="2:14" x14ac:dyDescent="0.25">
      <c r="B81" s="7"/>
      <c r="C81" s="7"/>
      <c r="E81" s="5"/>
      <c r="F81" s="7"/>
      <c r="G81" s="7"/>
      <c r="I81" s="1"/>
      <c r="K81" s="8"/>
      <c r="M81" s="16"/>
      <c r="N81" s="2"/>
    </row>
    <row r="82" spans="2:14" x14ac:dyDescent="0.25">
      <c r="B82" s="7"/>
      <c r="C82" s="7"/>
      <c r="E82" s="5"/>
      <c r="F82" s="7"/>
      <c r="G82" s="7"/>
      <c r="I82" s="1"/>
      <c r="K82" s="8"/>
      <c r="M82" s="16"/>
      <c r="N82" s="2"/>
    </row>
    <row r="83" spans="2:14" x14ac:dyDescent="0.25">
      <c r="B83" s="7"/>
      <c r="C83" s="7"/>
      <c r="E83" s="5"/>
      <c r="F83" s="7"/>
      <c r="G83" s="7"/>
      <c r="I83" s="1"/>
      <c r="K83" s="8"/>
      <c r="M83" s="16"/>
      <c r="N83" s="2"/>
    </row>
    <row r="84" spans="2:14" x14ac:dyDescent="0.25">
      <c r="B84" s="7"/>
      <c r="C84" s="7"/>
      <c r="E84" s="5"/>
      <c r="F84" s="7"/>
      <c r="G84" s="7"/>
      <c r="I84" s="1"/>
      <c r="K84" s="8"/>
      <c r="M84" s="16"/>
      <c r="N84" s="2"/>
    </row>
    <row r="85" spans="2:14" x14ac:dyDescent="0.25">
      <c r="B85" s="7"/>
      <c r="C85" s="7"/>
      <c r="E85" s="5"/>
      <c r="F85" s="7"/>
      <c r="G85" s="7"/>
      <c r="I85" s="1"/>
      <c r="K85" s="8"/>
      <c r="M85" s="16"/>
      <c r="N85" s="2"/>
    </row>
    <row r="86" spans="2:14" x14ac:dyDescent="0.25">
      <c r="B86" s="7"/>
      <c r="C86" s="7"/>
      <c r="E86" s="5"/>
      <c r="F86" s="7"/>
      <c r="G86" s="7"/>
      <c r="I86" s="1"/>
      <c r="K86" s="8"/>
      <c r="M86" s="16"/>
      <c r="N86" s="2"/>
    </row>
    <row r="87" spans="2:14" x14ac:dyDescent="0.25">
      <c r="B87" s="7"/>
      <c r="C87" s="7"/>
      <c r="E87" s="5"/>
      <c r="F87" s="7"/>
      <c r="G87" s="7"/>
      <c r="I87" s="1"/>
      <c r="K87" s="8"/>
      <c r="M87" s="16"/>
      <c r="N87" s="2"/>
    </row>
    <row r="88" spans="2:14" x14ac:dyDescent="0.25">
      <c r="B88" s="7"/>
      <c r="C88" s="7"/>
      <c r="E88" s="5"/>
      <c r="F88" s="7"/>
      <c r="G88" s="7"/>
      <c r="I88" s="1"/>
      <c r="K88" s="8"/>
      <c r="M88" s="16"/>
      <c r="N88" s="2"/>
    </row>
    <row r="89" spans="2:14" x14ac:dyDescent="0.25">
      <c r="B89" s="7"/>
      <c r="C89" s="7"/>
      <c r="E89" s="5"/>
      <c r="F89" s="7"/>
      <c r="G89" s="7"/>
      <c r="I89" s="1"/>
      <c r="K89" s="8"/>
      <c r="M89" s="16"/>
      <c r="N89" s="2"/>
    </row>
    <row r="90" spans="2:14" x14ac:dyDescent="0.25">
      <c r="B90" s="7"/>
      <c r="C90" s="7"/>
      <c r="E90" s="5"/>
      <c r="F90" s="7"/>
      <c r="G90" s="7"/>
      <c r="I90" s="1"/>
      <c r="K90" s="8"/>
      <c r="M90" s="16"/>
      <c r="N90" s="2"/>
    </row>
    <row r="91" spans="2:14" x14ac:dyDescent="0.25">
      <c r="B91" s="7"/>
      <c r="C91" s="7"/>
      <c r="E91" s="5"/>
      <c r="F91" s="7"/>
      <c r="G91" s="7"/>
      <c r="I91" s="1"/>
      <c r="K91" s="8"/>
      <c r="M91" s="16"/>
      <c r="N91" s="2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zoomScaleNormal="100" workbookViewId="0">
      <selection activeCell="I5" sqref="I5"/>
    </sheetView>
  </sheetViews>
  <sheetFormatPr defaultRowHeight="12.5" x14ac:dyDescent="0.25"/>
  <cols>
    <col min="2" max="2" width="11.90625" bestFit="1" customWidth="1"/>
  </cols>
  <sheetData>
    <row r="1" spans="1:10" x14ac:dyDescent="0.25">
      <c r="A1" s="22" t="s">
        <v>41</v>
      </c>
      <c r="B1" s="4" t="s">
        <v>6</v>
      </c>
      <c r="C1" s="6" t="s">
        <v>8</v>
      </c>
      <c r="D1" s="6" t="s">
        <v>9</v>
      </c>
      <c r="E1" s="6" t="s">
        <v>10</v>
      </c>
      <c r="F1" s="6" t="s">
        <v>7</v>
      </c>
      <c r="H1" t="s">
        <v>0</v>
      </c>
      <c r="I1">
        <f>1-AVERAGE(H2:H92)</f>
        <v>0.3639166919919693</v>
      </c>
    </row>
    <row r="2" spans="1:10" x14ac:dyDescent="0.25">
      <c r="A2" s="22">
        <v>1929</v>
      </c>
      <c r="B2" s="16">
        <f>'raw data'!G5/1000</f>
        <v>104.556</v>
      </c>
      <c r="C2" s="16">
        <f>'raw data'!J5/1000</f>
        <v>9.0090000000000003</v>
      </c>
      <c r="D2" s="16">
        <f>'raw data'!K5/1000</f>
        <v>6.8239999999999998</v>
      </c>
      <c r="E2" s="16"/>
      <c r="F2" s="16">
        <f>'raw data'!I5/1000</f>
        <v>51.444000000000003</v>
      </c>
      <c r="H2">
        <f t="shared" ref="H2:H36" si="0">F2/(B2-C2-D2+E2)</f>
        <v>0.5798271023297229</v>
      </c>
      <c r="I2">
        <f t="shared" ref="I2:I36" si="1">1-H2</f>
        <v>0.4201728976702771</v>
      </c>
      <c r="J2">
        <f>I$1</f>
        <v>0.3639166919919693</v>
      </c>
    </row>
    <row r="3" spans="1:10" x14ac:dyDescent="0.25">
      <c r="A3">
        <v>1930</v>
      </c>
      <c r="B3" s="16">
        <f>'raw data'!G6/1000</f>
        <v>92.16</v>
      </c>
      <c r="C3" s="16">
        <f>'raw data'!J6/1000</f>
        <v>7.0069999999999997</v>
      </c>
      <c r="D3" s="16">
        <f>'raw data'!K6/1000</f>
        <v>6.9710000000000001</v>
      </c>
      <c r="E3" s="16"/>
      <c r="F3" s="16">
        <f>'raw data'!I6/1000</f>
        <v>47.207000000000001</v>
      </c>
      <c r="H3">
        <f t="shared" si="0"/>
        <v>0.60380906090916076</v>
      </c>
      <c r="I3">
        <f t="shared" si="1"/>
        <v>0.39619093909083924</v>
      </c>
      <c r="J3">
        <f t="shared" ref="J3:J66" si="2">I$1</f>
        <v>0.3639166919919693</v>
      </c>
    </row>
    <row r="4" spans="1:10" x14ac:dyDescent="0.25">
      <c r="A4" s="22">
        <v>1931</v>
      </c>
      <c r="B4" s="16">
        <f>'raw data'!G7/1000</f>
        <v>77.391000000000005</v>
      </c>
      <c r="C4" s="16">
        <f>'raw data'!J7/1000</f>
        <v>5.3230000000000004</v>
      </c>
      <c r="D4" s="16">
        <f>'raw data'!K7/1000</f>
        <v>6.6689999999999996</v>
      </c>
      <c r="E4" s="16"/>
      <c r="F4" s="16">
        <f>'raw data'!I7/1000</f>
        <v>40.112000000000002</v>
      </c>
      <c r="H4">
        <f t="shared" si="0"/>
        <v>0.61334271166225773</v>
      </c>
      <c r="I4">
        <f t="shared" si="1"/>
        <v>0.38665728833774227</v>
      </c>
      <c r="J4">
        <f t="shared" si="2"/>
        <v>0.3639166919919693</v>
      </c>
    </row>
    <row r="5" spans="1:10" x14ac:dyDescent="0.25">
      <c r="A5">
        <v>1932</v>
      </c>
      <c r="B5" s="16">
        <f>'raw data'!G8/1000</f>
        <v>59.521999999999998</v>
      </c>
      <c r="C5" s="16">
        <f>'raw data'!J8/1000</f>
        <v>3.45</v>
      </c>
      <c r="D5" s="16">
        <f>'raw data'!K8/1000</f>
        <v>6.57</v>
      </c>
      <c r="E5" s="16"/>
      <c r="F5" s="16">
        <f>'raw data'!I8/1000</f>
        <v>31.378</v>
      </c>
      <c r="H5">
        <f t="shared" si="0"/>
        <v>0.63387337885337969</v>
      </c>
      <c r="I5">
        <f t="shared" si="1"/>
        <v>0.36612662114662031</v>
      </c>
      <c r="J5">
        <f t="shared" si="2"/>
        <v>0.3639166919919693</v>
      </c>
    </row>
    <row r="6" spans="1:10" x14ac:dyDescent="0.25">
      <c r="A6" s="22">
        <v>1933</v>
      </c>
      <c r="B6" s="16">
        <f>'raw data'!G9/1000</f>
        <v>57.154000000000003</v>
      </c>
      <c r="C6" s="16">
        <f>'raw data'!J9/1000</f>
        <v>4.0119999999999996</v>
      </c>
      <c r="D6" s="16">
        <f>'raw data'!K9/1000</f>
        <v>6.8639999999999999</v>
      </c>
      <c r="E6" s="16"/>
      <c r="F6" s="16">
        <f>'raw data'!I9/1000</f>
        <v>29.823</v>
      </c>
      <c r="H6">
        <f t="shared" si="0"/>
        <v>0.64443147932062739</v>
      </c>
      <c r="I6">
        <f t="shared" si="1"/>
        <v>0.35556852067937261</v>
      </c>
      <c r="J6">
        <f t="shared" si="2"/>
        <v>0.3639166919919693</v>
      </c>
    </row>
    <row r="7" spans="1:10" x14ac:dyDescent="0.25">
      <c r="A7">
        <v>1934</v>
      </c>
      <c r="B7" s="16">
        <f>'raw data'!G10/1000</f>
        <v>66.8</v>
      </c>
      <c r="C7" s="16">
        <f>'raw data'!J10/1000</f>
        <v>4.9269999999999996</v>
      </c>
      <c r="D7" s="16">
        <f>'raw data'!K10/1000</f>
        <v>7.625</v>
      </c>
      <c r="E7" s="16"/>
      <c r="F7" s="16">
        <f>'raw data'!I10/1000</f>
        <v>34.588999999999999</v>
      </c>
      <c r="H7">
        <f t="shared" si="0"/>
        <v>0.63760875976994547</v>
      </c>
      <c r="I7">
        <f t="shared" si="1"/>
        <v>0.36239124023005453</v>
      </c>
      <c r="J7">
        <f t="shared" si="2"/>
        <v>0.3639166919919693</v>
      </c>
    </row>
    <row r="8" spans="1:10" x14ac:dyDescent="0.25">
      <c r="A8" s="22">
        <v>1935</v>
      </c>
      <c r="B8" s="16">
        <f>'raw data'!G11/1000</f>
        <v>74.241</v>
      </c>
      <c r="C8" s="16">
        <f>'raw data'!J11/1000</f>
        <v>5.6790000000000003</v>
      </c>
      <c r="D8" s="16">
        <f>'raw data'!K11/1000</f>
        <v>7.99</v>
      </c>
      <c r="E8" s="16"/>
      <c r="F8" s="16">
        <f>'raw data'!I11/1000</f>
        <v>37.707999999999998</v>
      </c>
      <c r="H8">
        <f t="shared" si="0"/>
        <v>0.62253186290695373</v>
      </c>
      <c r="I8">
        <f t="shared" si="1"/>
        <v>0.37746813709304627</v>
      </c>
      <c r="J8">
        <f t="shared" si="2"/>
        <v>0.3639166919919693</v>
      </c>
    </row>
    <row r="9" spans="1:10" x14ac:dyDescent="0.25">
      <c r="A9">
        <v>1936</v>
      </c>
      <c r="B9" s="16">
        <f>'raw data'!G12/1000</f>
        <v>84.83</v>
      </c>
      <c r="C9" s="16">
        <f>'raw data'!J12/1000</f>
        <v>6.9290000000000003</v>
      </c>
      <c r="D9" s="16">
        <f>'raw data'!K12/1000</f>
        <v>8.4610000000000003</v>
      </c>
      <c r="E9" s="16"/>
      <c r="F9" s="16">
        <f>'raw data'!I12/1000</f>
        <v>43.332999999999998</v>
      </c>
      <c r="H9">
        <f t="shared" si="0"/>
        <v>0.62403513824884793</v>
      </c>
      <c r="I9">
        <f t="shared" si="1"/>
        <v>0.37596486175115207</v>
      </c>
      <c r="J9">
        <f t="shared" si="2"/>
        <v>0.3639166919919693</v>
      </c>
    </row>
    <row r="10" spans="1:10" x14ac:dyDescent="0.25">
      <c r="A10" s="22">
        <v>1937</v>
      </c>
      <c r="B10" s="16">
        <f>'raw data'!G13/1000</f>
        <v>93.003</v>
      </c>
      <c r="C10" s="16">
        <f>'raw data'!J13/1000</f>
        <v>7.3620000000000001</v>
      </c>
      <c r="D10" s="16">
        <f>'raw data'!K13/1000</f>
        <v>8.9410000000000007</v>
      </c>
      <c r="E10" s="16"/>
      <c r="F10" s="16">
        <f>'raw data'!I13/1000</f>
        <v>48.359000000000002</v>
      </c>
      <c r="H10">
        <f t="shared" si="0"/>
        <v>0.63049543676662323</v>
      </c>
      <c r="I10">
        <f t="shared" si="1"/>
        <v>0.36950456323337677</v>
      </c>
      <c r="J10">
        <f t="shared" si="2"/>
        <v>0.3639166919919693</v>
      </c>
    </row>
    <row r="11" spans="1:10" x14ac:dyDescent="0.25">
      <c r="A11">
        <v>1938</v>
      </c>
      <c r="B11" s="16">
        <f>'raw data'!G14/1000</f>
        <v>87.352000000000004</v>
      </c>
      <c r="C11" s="16">
        <f>'raw data'!J14/1000</f>
        <v>6.8159999999999998</v>
      </c>
      <c r="D11" s="16">
        <f>'raw data'!K14/1000</f>
        <v>8.9320000000000004</v>
      </c>
      <c r="E11" s="16"/>
      <c r="F11" s="16">
        <f>'raw data'!I14/1000</f>
        <v>45.466999999999999</v>
      </c>
      <c r="H11">
        <f t="shared" si="0"/>
        <v>0.6349784928216301</v>
      </c>
      <c r="I11">
        <f t="shared" si="1"/>
        <v>0.3650215071783699</v>
      </c>
      <c r="J11">
        <f t="shared" si="2"/>
        <v>0.3639166919919693</v>
      </c>
    </row>
    <row r="12" spans="1:10" x14ac:dyDescent="0.25">
      <c r="A12" s="22">
        <v>1939</v>
      </c>
      <c r="B12" s="16">
        <f>'raw data'!G15/1000</f>
        <v>93.436999999999998</v>
      </c>
      <c r="C12" s="16">
        <f>'raw data'!J15/1000</f>
        <v>7.7</v>
      </c>
      <c r="D12" s="16">
        <f>'raw data'!K15/1000</f>
        <v>9.1460000000000008</v>
      </c>
      <c r="E12" s="16"/>
      <c r="F12" s="16">
        <f>'raw data'!I15/1000</f>
        <v>48.609000000000002</v>
      </c>
      <c r="H12">
        <f t="shared" si="0"/>
        <v>0.63465681346372294</v>
      </c>
      <c r="I12">
        <f t="shared" si="1"/>
        <v>0.36534318653627706</v>
      </c>
      <c r="J12">
        <f t="shared" si="2"/>
        <v>0.3639166919919693</v>
      </c>
    </row>
    <row r="13" spans="1:10" x14ac:dyDescent="0.25">
      <c r="A13">
        <v>1940</v>
      </c>
      <c r="B13" s="16">
        <f>'raw data'!G16/1000</f>
        <v>102.899</v>
      </c>
      <c r="C13" s="16">
        <f>'raw data'!J16/1000</f>
        <v>8.65</v>
      </c>
      <c r="D13" s="16">
        <f>'raw data'!K16/1000</f>
        <v>9.7949999999999999</v>
      </c>
      <c r="E13" s="16"/>
      <c r="F13" s="16">
        <f>'raw data'!I16/1000</f>
        <v>52.808</v>
      </c>
      <c r="H13">
        <f t="shared" si="0"/>
        <v>0.62528713856063656</v>
      </c>
      <c r="I13">
        <f t="shared" si="1"/>
        <v>0.37471286143936344</v>
      </c>
      <c r="J13">
        <f t="shared" si="2"/>
        <v>0.3639166919919693</v>
      </c>
    </row>
    <row r="14" spans="1:10" x14ac:dyDescent="0.25">
      <c r="A14" s="22">
        <v>1941</v>
      </c>
      <c r="B14" s="16">
        <f>'raw data'!G17/1000</f>
        <v>129.309</v>
      </c>
      <c r="C14" s="16">
        <f>'raw data'!J17/1000</f>
        <v>11.701000000000001</v>
      </c>
      <c r="D14" s="16">
        <f>'raw data'!K17/1000</f>
        <v>11.054</v>
      </c>
      <c r="E14" s="16"/>
      <c r="F14" s="16">
        <f>'raw data'!I17/1000</f>
        <v>66.248999999999995</v>
      </c>
      <c r="H14">
        <f t="shared" si="0"/>
        <v>0.62174108902528291</v>
      </c>
      <c r="I14">
        <f t="shared" si="1"/>
        <v>0.37825891097471709</v>
      </c>
      <c r="J14">
        <f t="shared" si="2"/>
        <v>0.3639166919919693</v>
      </c>
    </row>
    <row r="15" spans="1:10" x14ac:dyDescent="0.25">
      <c r="A15">
        <v>1942</v>
      </c>
      <c r="B15" s="16">
        <f>'raw data'!G18/1000</f>
        <v>165.952</v>
      </c>
      <c r="C15" s="16">
        <f>'raw data'!J18/1000</f>
        <v>14.507</v>
      </c>
      <c r="D15" s="16">
        <f>'raw data'!K18/1000</f>
        <v>11.512</v>
      </c>
      <c r="E15" s="16"/>
      <c r="F15" s="16">
        <f>'raw data'!I18/1000</f>
        <v>88.102999999999994</v>
      </c>
      <c r="H15">
        <f t="shared" si="0"/>
        <v>0.62960845547512023</v>
      </c>
      <c r="I15">
        <f t="shared" si="1"/>
        <v>0.37039154452487977</v>
      </c>
      <c r="J15">
        <f t="shared" si="2"/>
        <v>0.3639166919919693</v>
      </c>
    </row>
    <row r="16" spans="1:10" x14ac:dyDescent="0.25">
      <c r="A16" s="22">
        <v>1943</v>
      </c>
      <c r="B16" s="16">
        <f>'raw data'!G19/1000</f>
        <v>203.084</v>
      </c>
      <c r="C16" s="16">
        <f>'raw data'!J19/1000</f>
        <v>17.190999999999999</v>
      </c>
      <c r="D16" s="16">
        <f>'raw data'!K19/1000</f>
        <v>12.430999999999999</v>
      </c>
      <c r="E16" s="16"/>
      <c r="F16" s="16">
        <f>'raw data'!I19/1000</f>
        <v>112.77</v>
      </c>
      <c r="H16">
        <f t="shared" si="0"/>
        <v>0.65011356954260879</v>
      </c>
      <c r="I16">
        <f t="shared" si="1"/>
        <v>0.34988643045739121</v>
      </c>
      <c r="J16">
        <f t="shared" si="2"/>
        <v>0.3639166919919693</v>
      </c>
    </row>
    <row r="17" spans="1:10" x14ac:dyDescent="0.25">
      <c r="A17">
        <v>1944</v>
      </c>
      <c r="B17" s="16">
        <f>'raw data'!G20/1000</f>
        <v>224.447</v>
      </c>
      <c r="C17" s="16">
        <f>'raw data'!J20/1000</f>
        <v>18.332000000000001</v>
      </c>
      <c r="D17" s="16">
        <f>'raw data'!K20/1000</f>
        <v>13.711</v>
      </c>
      <c r="E17" s="16"/>
      <c r="F17" s="16">
        <f>'raw data'!I20/1000</f>
        <v>124.4</v>
      </c>
      <c r="H17">
        <f t="shared" si="0"/>
        <v>0.64655620465270991</v>
      </c>
      <c r="I17">
        <f t="shared" si="1"/>
        <v>0.35344379534729009</v>
      </c>
      <c r="J17">
        <f t="shared" si="2"/>
        <v>0.3639166919919693</v>
      </c>
    </row>
    <row r="18" spans="1:10" x14ac:dyDescent="0.25">
      <c r="A18" s="22">
        <v>1945</v>
      </c>
      <c r="B18" s="16">
        <f>'raw data'!G21/1000</f>
        <v>228.00700000000001</v>
      </c>
      <c r="C18" s="16">
        <f>'raw data'!J21/1000</f>
        <v>19.43</v>
      </c>
      <c r="D18" s="16">
        <f>'raw data'!K21/1000</f>
        <v>15.095000000000001</v>
      </c>
      <c r="E18" s="16"/>
      <c r="F18" s="16">
        <f>'raw data'!I21/1000</f>
        <v>126.393</v>
      </c>
      <c r="H18">
        <f t="shared" si="0"/>
        <v>0.65325456631624645</v>
      </c>
      <c r="I18">
        <f t="shared" si="1"/>
        <v>0.34674543368375355</v>
      </c>
      <c r="J18">
        <f t="shared" si="2"/>
        <v>0.3639166919919693</v>
      </c>
    </row>
    <row r="19" spans="1:10" x14ac:dyDescent="0.25">
      <c r="A19">
        <v>1946</v>
      </c>
      <c r="B19" s="16">
        <f>'raw data'!G22/1000</f>
        <v>227.535</v>
      </c>
      <c r="C19" s="16">
        <f>'raw data'!J22/1000</f>
        <v>23.495000000000001</v>
      </c>
      <c r="D19" s="16">
        <f>'raw data'!K22/1000</f>
        <v>16.832000000000001</v>
      </c>
      <c r="E19" s="16"/>
      <c r="F19" s="16">
        <f>'raw data'!I22/1000</f>
        <v>122.59</v>
      </c>
      <c r="H19">
        <f t="shared" si="0"/>
        <v>0.65483312678945349</v>
      </c>
      <c r="I19">
        <f t="shared" si="1"/>
        <v>0.34516687321054651</v>
      </c>
      <c r="J19">
        <f t="shared" si="2"/>
        <v>0.3639166919919693</v>
      </c>
    </row>
    <row r="20" spans="1:10" x14ac:dyDescent="0.25">
      <c r="A20" s="22">
        <v>1947</v>
      </c>
      <c r="B20" s="16">
        <f>'raw data'!G23/1000</f>
        <v>249.61600000000001</v>
      </c>
      <c r="C20" s="16">
        <f>'raw data'!J23/1000</f>
        <v>21.992000000000001</v>
      </c>
      <c r="D20" s="16">
        <f>'raw data'!K23/1000</f>
        <v>18.106000000000002</v>
      </c>
      <c r="E20" s="16"/>
      <c r="F20" s="16">
        <f>'raw data'!I23/1000</f>
        <v>132.49100000000001</v>
      </c>
      <c r="H20">
        <f t="shared" si="0"/>
        <v>0.63236094273523036</v>
      </c>
      <c r="I20">
        <f t="shared" si="1"/>
        <v>0.36763905726476964</v>
      </c>
      <c r="J20">
        <f t="shared" si="2"/>
        <v>0.3639166919919693</v>
      </c>
    </row>
    <row r="21" spans="1:10" x14ac:dyDescent="0.25">
      <c r="A21">
        <v>1948</v>
      </c>
      <c r="B21" s="16">
        <f>'raw data'!G24/1000</f>
        <v>274.46800000000002</v>
      </c>
      <c r="C21" s="16">
        <f>'raw data'!J24/1000</f>
        <v>23.321999999999999</v>
      </c>
      <c r="D21" s="16">
        <f>'raw data'!K24/1000</f>
        <v>19.725999999999999</v>
      </c>
      <c r="E21" s="16"/>
      <c r="F21" s="16">
        <f>'raw data'!I24/1000</f>
        <v>144.31299999999999</v>
      </c>
      <c r="H21">
        <f t="shared" si="0"/>
        <v>0.62359778757237916</v>
      </c>
      <c r="I21">
        <f t="shared" si="1"/>
        <v>0.37640221242762084</v>
      </c>
      <c r="J21">
        <f t="shared" si="2"/>
        <v>0.3639166919919693</v>
      </c>
    </row>
    <row r="22" spans="1:10" x14ac:dyDescent="0.25">
      <c r="A22" s="22">
        <v>1949</v>
      </c>
      <c r="B22" s="16">
        <f>'raw data'!G25/1000</f>
        <v>272.47500000000002</v>
      </c>
      <c r="C22" s="16">
        <f>'raw data'!J25/1000</f>
        <v>22.34</v>
      </c>
      <c r="D22" s="16">
        <f>'raw data'!K25/1000</f>
        <v>20.904</v>
      </c>
      <c r="E22" s="16"/>
      <c r="F22" s="16">
        <f>'raw data'!I25/1000</f>
        <v>144.334</v>
      </c>
      <c r="H22">
        <f t="shared" si="0"/>
        <v>0.62964433257281949</v>
      </c>
      <c r="I22">
        <f t="shared" si="1"/>
        <v>0.37035566742718051</v>
      </c>
      <c r="J22">
        <f t="shared" si="2"/>
        <v>0.3639166919919693</v>
      </c>
    </row>
    <row r="23" spans="1:10" x14ac:dyDescent="0.25">
      <c r="A23">
        <v>1950</v>
      </c>
      <c r="B23" s="16">
        <f>'raw data'!G26/1000</f>
        <v>299.827</v>
      </c>
      <c r="C23" s="16">
        <f>'raw data'!J26/1000</f>
        <v>25.81</v>
      </c>
      <c r="D23" s="16">
        <f>'raw data'!K26/1000</f>
        <v>22.95</v>
      </c>
      <c r="E23" s="16"/>
      <c r="F23" s="16">
        <f>'raw data'!I26/1000</f>
        <v>158.26900000000001</v>
      </c>
      <c r="H23">
        <f t="shared" si="0"/>
        <v>0.6303855146235865</v>
      </c>
      <c r="I23">
        <f t="shared" si="1"/>
        <v>0.3696144853764135</v>
      </c>
      <c r="J23">
        <f t="shared" si="2"/>
        <v>0.3639166919919693</v>
      </c>
    </row>
    <row r="24" spans="1:10" x14ac:dyDescent="0.25">
      <c r="A24" s="22">
        <v>1951</v>
      </c>
      <c r="B24" s="16">
        <f>'raw data'!G27/1000</f>
        <v>346.91399999999999</v>
      </c>
      <c r="C24" s="16">
        <f>'raw data'!J27/1000</f>
        <v>27.827999999999999</v>
      </c>
      <c r="D24" s="16">
        <f>'raw data'!K27/1000</f>
        <v>24.745000000000001</v>
      </c>
      <c r="E24" s="16"/>
      <c r="F24" s="16">
        <f>'raw data'!I27/1000</f>
        <v>185.70500000000001</v>
      </c>
      <c r="H24">
        <f t="shared" si="0"/>
        <v>0.63091788096119805</v>
      </c>
      <c r="I24">
        <f t="shared" si="1"/>
        <v>0.36908211903880195</v>
      </c>
      <c r="J24">
        <f t="shared" si="2"/>
        <v>0.3639166919919693</v>
      </c>
    </row>
    <row r="25" spans="1:10" x14ac:dyDescent="0.25">
      <c r="A25">
        <v>1952</v>
      </c>
      <c r="B25" s="16">
        <f>'raw data'!G28/1000</f>
        <v>367.34100000000001</v>
      </c>
      <c r="C25" s="16">
        <f>'raw data'!J28/1000</f>
        <v>28.63</v>
      </c>
      <c r="D25" s="16">
        <f>'raw data'!K28/1000</f>
        <v>27.120999999999999</v>
      </c>
      <c r="E25" s="16"/>
      <c r="F25" s="16">
        <f>'raw data'!I28/1000</f>
        <v>201.08799999999999</v>
      </c>
      <c r="H25">
        <f t="shared" si="0"/>
        <v>0.64536089091434246</v>
      </c>
      <c r="I25">
        <f t="shared" si="1"/>
        <v>0.35463910908565754</v>
      </c>
      <c r="J25">
        <f t="shared" si="2"/>
        <v>0.3639166919919693</v>
      </c>
    </row>
    <row r="26" spans="1:10" x14ac:dyDescent="0.25">
      <c r="A26" s="22">
        <v>1953</v>
      </c>
      <c r="B26" s="16">
        <f>'raw data'!G29/1000</f>
        <v>389.21800000000002</v>
      </c>
      <c r="C26" s="16">
        <f>'raw data'!J29/1000</f>
        <v>30.029</v>
      </c>
      <c r="D26" s="16">
        <f>'raw data'!K29/1000</f>
        <v>29.100999999999999</v>
      </c>
      <c r="E26" s="16"/>
      <c r="F26" s="16">
        <f>'raw data'!I29/1000</f>
        <v>215.245</v>
      </c>
      <c r="H26">
        <f t="shared" si="0"/>
        <v>0.65208368677443584</v>
      </c>
      <c r="I26">
        <f t="shared" si="1"/>
        <v>0.34791631322556416</v>
      </c>
      <c r="J26">
        <f t="shared" si="2"/>
        <v>0.3639166919919693</v>
      </c>
    </row>
    <row r="27" spans="1:10" x14ac:dyDescent="0.25">
      <c r="A27">
        <v>1954</v>
      </c>
      <c r="B27" s="16">
        <f>'raw data'!G30/1000</f>
        <v>390.54899999999998</v>
      </c>
      <c r="C27" s="16">
        <f>'raw data'!J30/1000</f>
        <v>30.523</v>
      </c>
      <c r="D27" s="16">
        <f>'raw data'!K30/1000</f>
        <v>28.888999999999999</v>
      </c>
      <c r="E27" s="16"/>
      <c r="F27" s="16">
        <f>'raw data'!I30/1000</f>
        <v>214.13900000000001</v>
      </c>
      <c r="H27">
        <f t="shared" si="0"/>
        <v>0.64667796108559317</v>
      </c>
      <c r="I27">
        <f t="shared" si="1"/>
        <v>0.35332203891440683</v>
      </c>
      <c r="J27">
        <f t="shared" si="2"/>
        <v>0.3639166919919693</v>
      </c>
    </row>
    <row r="28" spans="1:10" x14ac:dyDescent="0.25">
      <c r="A28" s="22">
        <v>1955</v>
      </c>
      <c r="B28" s="16">
        <f>'raw data'!G31/1000</f>
        <v>425.47800000000001</v>
      </c>
      <c r="C28" s="16">
        <f>'raw data'!J31/1000</f>
        <v>33.798999999999999</v>
      </c>
      <c r="D28" s="16">
        <f>'raw data'!K31/1000</f>
        <v>31.466999999999999</v>
      </c>
      <c r="E28" s="16"/>
      <c r="F28" s="16">
        <f>'raw data'!I31/1000</f>
        <v>230.571</v>
      </c>
      <c r="H28">
        <f t="shared" si="0"/>
        <v>0.64009805336857173</v>
      </c>
      <c r="I28">
        <f t="shared" si="1"/>
        <v>0.35990194663142827</v>
      </c>
      <c r="J28">
        <f t="shared" si="2"/>
        <v>0.3639166919919693</v>
      </c>
    </row>
    <row r="29" spans="1:10" x14ac:dyDescent="0.25">
      <c r="A29">
        <v>1956</v>
      </c>
      <c r="B29" s="16">
        <f>'raw data'!G32/1000</f>
        <v>449.35300000000001</v>
      </c>
      <c r="C29" s="16">
        <f>'raw data'!J32/1000</f>
        <v>35.633000000000003</v>
      </c>
      <c r="D29" s="16">
        <f>'raw data'!K32/1000</f>
        <v>34.237000000000002</v>
      </c>
      <c r="E29" s="16"/>
      <c r="F29" s="16">
        <f>'raw data'!I32/1000</f>
        <v>249.27500000000001</v>
      </c>
      <c r="H29">
        <f t="shared" si="0"/>
        <v>0.6568805453735741</v>
      </c>
      <c r="I29">
        <f t="shared" si="1"/>
        <v>0.3431194546264259</v>
      </c>
      <c r="J29">
        <f t="shared" si="2"/>
        <v>0.3639166919919693</v>
      </c>
    </row>
    <row r="30" spans="1:10" x14ac:dyDescent="0.25">
      <c r="A30" s="22">
        <v>1957</v>
      </c>
      <c r="B30" s="16">
        <f>'raw data'!G33/1000</f>
        <v>474.03899999999999</v>
      </c>
      <c r="C30" s="16">
        <f>'raw data'!J33/1000</f>
        <v>37.497999999999998</v>
      </c>
      <c r="D30" s="16">
        <f>'raw data'!K33/1000</f>
        <v>36.616</v>
      </c>
      <c r="E30" s="16"/>
      <c r="F30" s="16">
        <f>'raw data'!I33/1000</f>
        <v>262.57600000000002</v>
      </c>
      <c r="H30">
        <f t="shared" si="0"/>
        <v>0.65656310558229669</v>
      </c>
      <c r="I30">
        <f t="shared" si="1"/>
        <v>0.34343689441770331</v>
      </c>
      <c r="J30">
        <f t="shared" si="2"/>
        <v>0.3639166919919693</v>
      </c>
    </row>
    <row r="31" spans="1:10" x14ac:dyDescent="0.25">
      <c r="A31">
        <v>1958</v>
      </c>
      <c r="B31" s="16">
        <f>'raw data'!G34/1000</f>
        <v>481.22899999999998</v>
      </c>
      <c r="C31" s="16">
        <f>'raw data'!J34/1000</f>
        <v>37.935000000000002</v>
      </c>
      <c r="D31" s="16">
        <f>'raw data'!K34/1000</f>
        <v>37.72</v>
      </c>
      <c r="E31" s="16"/>
      <c r="F31" s="16">
        <f>'raw data'!I34/1000</f>
        <v>264.67</v>
      </c>
      <c r="H31">
        <f t="shared" si="0"/>
        <v>0.65258127986508019</v>
      </c>
      <c r="I31">
        <f t="shared" si="1"/>
        <v>0.34741872013491981</v>
      </c>
      <c r="J31">
        <f t="shared" si="2"/>
        <v>0.3639166919919693</v>
      </c>
    </row>
    <row r="32" spans="1:10" x14ac:dyDescent="0.25">
      <c r="A32" s="22">
        <v>1959</v>
      </c>
      <c r="B32" s="16">
        <f>'raw data'!G35/1000</f>
        <v>521.654</v>
      </c>
      <c r="C32" s="16">
        <f>'raw data'!J35/1000</f>
        <v>40.509</v>
      </c>
      <c r="D32" s="16">
        <f>'raw data'!K35/1000</f>
        <v>41.052</v>
      </c>
      <c r="E32" s="16"/>
      <c r="F32" s="16">
        <f>'raw data'!I35/1000</f>
        <v>285.82900000000001</v>
      </c>
      <c r="H32">
        <f t="shared" si="0"/>
        <v>0.64947408843130894</v>
      </c>
      <c r="I32">
        <f t="shared" si="1"/>
        <v>0.35052591156869106</v>
      </c>
      <c r="J32">
        <f t="shared" si="2"/>
        <v>0.3639166919919693</v>
      </c>
    </row>
    <row r="33" spans="1:10" x14ac:dyDescent="0.25">
      <c r="A33">
        <v>1960</v>
      </c>
      <c r="B33" s="16">
        <f>'raw data'!G36/1000</f>
        <v>542.38199999999995</v>
      </c>
      <c r="C33" s="16">
        <f>'raw data'!J36/1000</f>
        <v>40.085000000000001</v>
      </c>
      <c r="D33" s="16">
        <f>'raw data'!K36/1000</f>
        <v>44.546999999999997</v>
      </c>
      <c r="E33" s="16">
        <f>'raw data'!L36/1000</f>
        <v>1.1459999999999999</v>
      </c>
      <c r="F33" s="16">
        <f>'raw data'!I36/1000</f>
        <v>301.28300000000002</v>
      </c>
      <c r="H33">
        <f t="shared" si="0"/>
        <v>0.65653873644573069</v>
      </c>
      <c r="I33">
        <f t="shared" si="1"/>
        <v>0.34346126355426931</v>
      </c>
      <c r="J33">
        <f t="shared" si="2"/>
        <v>0.3639166919919693</v>
      </c>
    </row>
    <row r="34" spans="1:10" x14ac:dyDescent="0.25">
      <c r="A34" s="22">
        <v>1961</v>
      </c>
      <c r="B34" s="16">
        <f>'raw data'!G37/1000</f>
        <v>562.21</v>
      </c>
      <c r="C34" s="16">
        <f>'raw data'!J37/1000</f>
        <v>42.206000000000003</v>
      </c>
      <c r="D34" s="16">
        <f>'raw data'!K37/1000</f>
        <v>46.968000000000004</v>
      </c>
      <c r="E34" s="16">
        <f>'raw data'!L37/1000</f>
        <v>2.0139999999999998</v>
      </c>
      <c r="F34" s="16">
        <f>'raw data'!I37/1000</f>
        <v>310.42200000000003</v>
      </c>
      <c r="H34">
        <f t="shared" si="0"/>
        <v>0.65345121566150932</v>
      </c>
      <c r="I34">
        <f t="shared" si="1"/>
        <v>0.34654878433849068</v>
      </c>
      <c r="J34">
        <f t="shared" si="2"/>
        <v>0.3639166919919693</v>
      </c>
    </row>
    <row r="35" spans="1:10" x14ac:dyDescent="0.25">
      <c r="A35">
        <v>1962</v>
      </c>
      <c r="B35" s="16">
        <f>'raw data'!G38/1000</f>
        <v>603.92100000000005</v>
      </c>
      <c r="C35" s="16">
        <f>'raw data'!J38/1000</f>
        <v>44.162999999999997</v>
      </c>
      <c r="D35" s="16">
        <f>'raw data'!K38/1000</f>
        <v>50.381999999999998</v>
      </c>
      <c r="E35" s="16">
        <f>'raw data'!L38/1000</f>
        <v>2.2730000000000001</v>
      </c>
      <c r="F35" s="16">
        <f>'raw data'!I38/1000</f>
        <v>332.202</v>
      </c>
      <c r="H35">
        <f t="shared" si="0"/>
        <v>0.64927714116513457</v>
      </c>
      <c r="I35">
        <f t="shared" si="1"/>
        <v>0.35072285883486543</v>
      </c>
      <c r="J35">
        <f t="shared" si="2"/>
        <v>0.3639166919919693</v>
      </c>
    </row>
    <row r="36" spans="1:10" x14ac:dyDescent="0.25">
      <c r="A36" s="22">
        <v>1963</v>
      </c>
      <c r="B36" s="16">
        <f>'raw data'!G39/1000</f>
        <v>637.45100000000002</v>
      </c>
      <c r="C36" s="16">
        <f>'raw data'!J39/1000</f>
        <v>45.478000000000002</v>
      </c>
      <c r="D36" s="16">
        <f>'raw data'!K39/1000</f>
        <v>53.386000000000003</v>
      </c>
      <c r="E36" s="16">
        <f>'raw data'!L39/1000</f>
        <v>2.234</v>
      </c>
      <c r="F36" s="16">
        <f>'raw data'!I39/1000</f>
        <v>350.40800000000002</v>
      </c>
      <c r="H36">
        <f t="shared" si="0"/>
        <v>0.64791862742016293</v>
      </c>
      <c r="I36">
        <f t="shared" si="1"/>
        <v>0.35208137257983707</v>
      </c>
      <c r="J36">
        <f t="shared" si="2"/>
        <v>0.3639166919919693</v>
      </c>
    </row>
    <row r="37" spans="1:10" x14ac:dyDescent="0.25">
      <c r="A37">
        <v>1964</v>
      </c>
      <c r="B37" s="16">
        <f>'raw data'!G40/1000</f>
        <v>684.46</v>
      </c>
      <c r="C37" s="16">
        <f>'raw data'!J40/1000</f>
        <v>49.399000000000001</v>
      </c>
      <c r="D37" s="16">
        <f>'raw data'!K40/1000</f>
        <v>57.268999999999998</v>
      </c>
      <c r="E37" s="16">
        <f>'raw data'!L40/1000</f>
        <v>2.7290000000000001</v>
      </c>
      <c r="F37" s="16">
        <f>'raw data'!I40/1000</f>
        <v>375.97500000000002</v>
      </c>
      <c r="H37">
        <f t="shared" ref="H37:H84" si="3">F37/(B37-C37-D37+E37)</f>
        <v>0.64765098936989351</v>
      </c>
      <c r="I37">
        <f t="shared" ref="I37:I85" si="4">1-H37</f>
        <v>0.35234901063010649</v>
      </c>
      <c r="J37">
        <f t="shared" si="2"/>
        <v>0.3639166919919693</v>
      </c>
    </row>
    <row r="38" spans="1:10" x14ac:dyDescent="0.25">
      <c r="A38">
        <f t="shared" ref="A38:A90" si="5">A37+1</f>
        <v>1965</v>
      </c>
      <c r="B38" s="16">
        <f>'raw data'!G41/1000</f>
        <v>742.28899999999999</v>
      </c>
      <c r="C38" s="16">
        <f>'raw data'!J41/1000</f>
        <v>52.073999999999998</v>
      </c>
      <c r="D38" s="16">
        <f>'raw data'!K41/1000</f>
        <v>60.709000000000003</v>
      </c>
      <c r="E38" s="16">
        <f>'raw data'!L41/1000</f>
        <v>3.0070000000000001</v>
      </c>
      <c r="F38" s="16">
        <f>'raw data'!I41/1000</f>
        <v>405.41500000000002</v>
      </c>
      <c r="H38">
        <f t="shared" si="3"/>
        <v>0.64095915815169013</v>
      </c>
      <c r="I38">
        <f t="shared" si="4"/>
        <v>0.35904084184830987</v>
      </c>
      <c r="J38">
        <f t="shared" si="2"/>
        <v>0.3639166919919693</v>
      </c>
    </row>
    <row r="39" spans="1:10" x14ac:dyDescent="0.25">
      <c r="A39">
        <f t="shared" si="5"/>
        <v>1966</v>
      </c>
      <c r="B39" s="16">
        <f>'raw data'!G42/1000</f>
        <v>813.41399999999999</v>
      </c>
      <c r="C39" s="16">
        <f>'raw data'!J42/1000</f>
        <v>55.59</v>
      </c>
      <c r="D39" s="16">
        <f>'raw data'!K42/1000</f>
        <v>63.210999999999999</v>
      </c>
      <c r="E39" s="16">
        <f>'raw data'!L42/1000</f>
        <v>3.9489999999999998</v>
      </c>
      <c r="F39" s="16">
        <f>'raw data'!I42/1000</f>
        <v>449.24900000000002</v>
      </c>
      <c r="H39">
        <f t="shared" si="3"/>
        <v>0.64310540796665161</v>
      </c>
      <c r="I39">
        <f t="shared" si="4"/>
        <v>0.35689459203334839</v>
      </c>
      <c r="J39">
        <f t="shared" si="2"/>
        <v>0.3639166919919693</v>
      </c>
    </row>
    <row r="40" spans="1:10" x14ac:dyDescent="0.25">
      <c r="A40">
        <f t="shared" si="5"/>
        <v>1967</v>
      </c>
      <c r="B40" s="16">
        <f>'raw data'!G43/1000</f>
        <v>859.95799999999997</v>
      </c>
      <c r="C40" s="16">
        <f>'raw data'!J43/1000</f>
        <v>58.551000000000002</v>
      </c>
      <c r="D40" s="16">
        <f>'raw data'!K43/1000</f>
        <v>67.936999999999998</v>
      </c>
      <c r="E40" s="16">
        <f>'raw data'!L43/1000</f>
        <v>3.8109999999999999</v>
      </c>
      <c r="F40" s="16">
        <f>'raw data'!I43/1000</f>
        <v>481.79</v>
      </c>
      <c r="H40">
        <f t="shared" si="3"/>
        <v>0.65346862322506627</v>
      </c>
      <c r="I40">
        <f t="shared" si="4"/>
        <v>0.34653137677493373</v>
      </c>
      <c r="J40">
        <f t="shared" si="2"/>
        <v>0.3639166919919693</v>
      </c>
    </row>
    <row r="41" spans="1:10" x14ac:dyDescent="0.25">
      <c r="A41">
        <f t="shared" si="5"/>
        <v>1968</v>
      </c>
      <c r="B41" s="16">
        <f>'raw data'!G44/1000</f>
        <v>940.65099999999995</v>
      </c>
      <c r="C41" s="16">
        <f>'raw data'!J44/1000</f>
        <v>63.015999999999998</v>
      </c>
      <c r="D41" s="16">
        <f>'raw data'!K44/1000</f>
        <v>76.406999999999996</v>
      </c>
      <c r="E41" s="16">
        <f>'raw data'!L44/1000</f>
        <v>4.1740000000000004</v>
      </c>
      <c r="F41" s="16">
        <f>'raw data'!I44/1000</f>
        <v>530.75099999999998</v>
      </c>
      <c r="H41">
        <f t="shared" si="3"/>
        <v>0.65898892726861868</v>
      </c>
      <c r="I41">
        <f t="shared" si="4"/>
        <v>0.34101107273138132</v>
      </c>
      <c r="J41">
        <f t="shared" si="2"/>
        <v>0.3639166919919693</v>
      </c>
    </row>
    <row r="42" spans="1:10" x14ac:dyDescent="0.25">
      <c r="A42">
        <f t="shared" si="5"/>
        <v>1969</v>
      </c>
      <c r="B42" s="16">
        <f>'raw data'!G45/1000</f>
        <v>1017.615</v>
      </c>
      <c r="C42" s="16">
        <f>'raw data'!J45/1000</f>
        <v>64.995000000000005</v>
      </c>
      <c r="D42" s="16">
        <f>'raw data'!K45/1000</f>
        <v>83.855999999999995</v>
      </c>
      <c r="E42" s="16">
        <f>'raw data'!L45/1000</f>
        <v>4.5339999999999998</v>
      </c>
      <c r="F42" s="16">
        <f>'raw data'!I45/1000</f>
        <v>584.45799999999997</v>
      </c>
      <c r="H42">
        <f t="shared" si="3"/>
        <v>0.66925379423747677</v>
      </c>
      <c r="I42">
        <f t="shared" si="4"/>
        <v>0.33074620576252323</v>
      </c>
      <c r="J42">
        <f t="shared" si="2"/>
        <v>0.3639166919919693</v>
      </c>
    </row>
    <row r="43" spans="1:10" x14ac:dyDescent="0.25">
      <c r="A43">
        <f t="shared" si="5"/>
        <v>1970</v>
      </c>
      <c r="B43" s="16">
        <f>'raw data'!G46/1000</f>
        <v>1073.3030000000001</v>
      </c>
      <c r="C43" s="16">
        <f>'raw data'!J46/1000</f>
        <v>65.947000000000003</v>
      </c>
      <c r="D43" s="16">
        <f>'raw data'!K46/1000</f>
        <v>91.412999999999997</v>
      </c>
      <c r="E43" s="16">
        <f>'raw data'!L46/1000</f>
        <v>4.7770000000000001</v>
      </c>
      <c r="F43" s="16">
        <f>'raw data'!I46/1000</f>
        <v>623.34699999999998</v>
      </c>
      <c r="H43">
        <f t="shared" si="3"/>
        <v>0.6770212442436353</v>
      </c>
      <c r="I43">
        <f t="shared" si="4"/>
        <v>0.3229787557563647</v>
      </c>
      <c r="J43">
        <f t="shared" si="2"/>
        <v>0.3639166919919693</v>
      </c>
    </row>
    <row r="44" spans="1:10" x14ac:dyDescent="0.25">
      <c r="A44">
        <f t="shared" si="5"/>
        <v>1971</v>
      </c>
      <c r="B44" s="16">
        <f>'raw data'!G47/1000</f>
        <v>1164.8499999999999</v>
      </c>
      <c r="C44" s="16">
        <f>'raw data'!J47/1000</f>
        <v>71.83</v>
      </c>
      <c r="D44" s="16">
        <f>'raw data'!K47/1000</f>
        <v>100.49299999999999</v>
      </c>
      <c r="E44" s="16">
        <f>'raw data'!L47/1000</f>
        <v>4.6749999999999998</v>
      </c>
      <c r="F44" s="16">
        <f>'raw data'!I47/1000</f>
        <v>664.995</v>
      </c>
      <c r="H44">
        <f t="shared" si="3"/>
        <v>0.66686087673309924</v>
      </c>
      <c r="I44">
        <f t="shared" si="4"/>
        <v>0.33313912326690076</v>
      </c>
      <c r="J44">
        <f t="shared" si="2"/>
        <v>0.3639166919919693</v>
      </c>
    </row>
    <row r="45" spans="1:10" x14ac:dyDescent="0.25">
      <c r="A45">
        <f t="shared" si="5"/>
        <v>1972</v>
      </c>
      <c r="B45" s="16">
        <f>'raw data'!G48/1000</f>
        <v>1279.1099999999999</v>
      </c>
      <c r="C45" s="16">
        <f>'raw data'!J48/1000</f>
        <v>78.980999999999995</v>
      </c>
      <c r="D45" s="16">
        <f>'raw data'!K48/1000</f>
        <v>107.928</v>
      </c>
      <c r="E45" s="16">
        <f>'raw data'!L48/1000</f>
        <v>6.6360000000000001</v>
      </c>
      <c r="F45" s="16">
        <f>'raw data'!I48/1000</f>
        <v>731.33299999999997</v>
      </c>
      <c r="H45">
        <f t="shared" si="3"/>
        <v>0.66555185163950614</v>
      </c>
      <c r="I45">
        <f t="shared" si="4"/>
        <v>0.33444814836049386</v>
      </c>
      <c r="J45">
        <f t="shared" si="2"/>
        <v>0.3639166919919693</v>
      </c>
    </row>
    <row r="46" spans="1:10" x14ac:dyDescent="0.25">
      <c r="A46">
        <f t="shared" si="5"/>
        <v>1973</v>
      </c>
      <c r="B46" s="16">
        <f>'raw data'!G49/1000</f>
        <v>1425.376</v>
      </c>
      <c r="C46" s="16">
        <f>'raw data'!J49/1000</f>
        <v>85.516000000000005</v>
      </c>
      <c r="D46" s="16">
        <f>'raw data'!K49/1000</f>
        <v>117.22</v>
      </c>
      <c r="E46" s="16">
        <f>'raw data'!L49/1000</f>
        <v>5.23</v>
      </c>
      <c r="F46" s="16">
        <f>'raw data'!I49/1000</f>
        <v>812.68299999999999</v>
      </c>
      <c r="H46">
        <f t="shared" si="3"/>
        <v>0.66186404098153717</v>
      </c>
      <c r="I46">
        <f t="shared" si="4"/>
        <v>0.33813595901846283</v>
      </c>
      <c r="J46">
        <f t="shared" si="2"/>
        <v>0.3639166919919693</v>
      </c>
    </row>
    <row r="47" spans="1:10" x14ac:dyDescent="0.25">
      <c r="A47">
        <f t="shared" si="5"/>
        <v>1974</v>
      </c>
      <c r="B47" s="16">
        <f>'raw data'!G50/1000</f>
        <v>1545.2429999999999</v>
      </c>
      <c r="C47" s="16">
        <f>'raw data'!J50/1000</f>
        <v>92.822999999999993</v>
      </c>
      <c r="D47" s="16">
        <f>'raw data'!K50/1000</f>
        <v>124.902</v>
      </c>
      <c r="E47" s="16">
        <f>'raw data'!L50/1000</f>
        <v>3.3069999999999999</v>
      </c>
      <c r="F47" s="16">
        <f>'raw data'!I50/1000</f>
        <v>887.71500000000003</v>
      </c>
      <c r="H47">
        <f t="shared" si="3"/>
        <v>0.66704112110908653</v>
      </c>
      <c r="I47">
        <f t="shared" si="4"/>
        <v>0.33295887889091347</v>
      </c>
      <c r="J47">
        <f t="shared" si="2"/>
        <v>0.3639166919919693</v>
      </c>
    </row>
    <row r="48" spans="1:10" x14ac:dyDescent="0.25">
      <c r="A48">
        <f t="shared" si="5"/>
        <v>1975</v>
      </c>
      <c r="B48" s="16">
        <f>'raw data'!G51/1000</f>
        <v>1684.904</v>
      </c>
      <c r="C48" s="16">
        <f>'raw data'!J51/1000</f>
        <v>98.882000000000005</v>
      </c>
      <c r="D48" s="16">
        <f>'raw data'!K51/1000</f>
        <v>135.292</v>
      </c>
      <c r="E48" s="16">
        <f>'raw data'!L51/1000</f>
        <v>4.4939999999999998</v>
      </c>
      <c r="F48" s="16">
        <f>'raw data'!I51/1000</f>
        <v>947.23</v>
      </c>
      <c r="H48">
        <f t="shared" si="3"/>
        <v>0.65091697223245359</v>
      </c>
      <c r="I48">
        <f t="shared" si="4"/>
        <v>0.34908302776754641</v>
      </c>
      <c r="J48">
        <f t="shared" si="2"/>
        <v>0.3639166919919693</v>
      </c>
    </row>
    <row r="49" spans="1:10" x14ac:dyDescent="0.25">
      <c r="A49">
        <f t="shared" si="5"/>
        <v>1976</v>
      </c>
      <c r="B49" s="16">
        <f>'raw data'!G52/1000</f>
        <v>1873.412</v>
      </c>
      <c r="C49" s="16">
        <f>'raw data'!J52/1000</f>
        <v>116.21899999999999</v>
      </c>
      <c r="D49" s="16">
        <f>'raw data'!K52/1000</f>
        <v>146.38800000000001</v>
      </c>
      <c r="E49" s="16">
        <f>'raw data'!L52/1000</f>
        <v>5.125</v>
      </c>
      <c r="F49" s="16">
        <f>'raw data'!I52/1000</f>
        <v>1048.347</v>
      </c>
      <c r="H49">
        <f t="shared" si="3"/>
        <v>0.64875768133520628</v>
      </c>
      <c r="I49">
        <f t="shared" si="4"/>
        <v>0.35124231866479372</v>
      </c>
      <c r="J49">
        <f t="shared" si="2"/>
        <v>0.3639166919919693</v>
      </c>
    </row>
    <row r="50" spans="1:10" x14ac:dyDescent="0.25">
      <c r="A50">
        <f t="shared" si="5"/>
        <v>1977</v>
      </c>
      <c r="B50" s="16">
        <f>'raw data'!G53/1000</f>
        <v>2081.826</v>
      </c>
      <c r="C50" s="16">
        <f>'raw data'!J53/1000</f>
        <v>130.65700000000001</v>
      </c>
      <c r="D50" s="16">
        <f>'raw data'!K53/1000</f>
        <v>159.66399999999999</v>
      </c>
      <c r="E50" s="16">
        <f>'raw data'!L53/1000</f>
        <v>7.1</v>
      </c>
      <c r="F50" s="16">
        <f>'raw data'!I53/1000</f>
        <v>1165.825</v>
      </c>
      <c r="H50">
        <f t="shared" si="3"/>
        <v>0.64818289730096379</v>
      </c>
      <c r="I50">
        <f t="shared" si="4"/>
        <v>0.35181710269903621</v>
      </c>
      <c r="J50">
        <f t="shared" si="2"/>
        <v>0.3639166919919693</v>
      </c>
    </row>
    <row r="51" spans="1:10" x14ac:dyDescent="0.25">
      <c r="A51">
        <f t="shared" si="5"/>
        <v>1978</v>
      </c>
      <c r="B51" s="16">
        <f>'raw data'!G54/1000</f>
        <v>2351.5990000000002</v>
      </c>
      <c r="C51" s="16">
        <f>'raw data'!J54/1000</f>
        <v>148.34</v>
      </c>
      <c r="D51" s="16">
        <f>'raw data'!K54/1000</f>
        <v>170.898</v>
      </c>
      <c r="E51" s="16">
        <f>'raw data'!L54/1000</f>
        <v>8.9359999999999999</v>
      </c>
      <c r="F51" s="16">
        <f>'raw data'!I54/1000</f>
        <v>1316.7650000000001</v>
      </c>
      <c r="H51">
        <f t="shared" si="3"/>
        <v>0.64506291833084561</v>
      </c>
      <c r="I51">
        <f t="shared" si="4"/>
        <v>0.35493708166915439</v>
      </c>
      <c r="J51">
        <f t="shared" si="2"/>
        <v>0.3639166919919693</v>
      </c>
    </row>
    <row r="52" spans="1:10" x14ac:dyDescent="0.25">
      <c r="A52">
        <f t="shared" si="5"/>
        <v>1979</v>
      </c>
      <c r="B52" s="16">
        <f>'raw data'!G55/1000</f>
        <v>2627.3339999999998</v>
      </c>
      <c r="C52" s="16">
        <f>'raw data'!J55/1000</f>
        <v>159.10300000000001</v>
      </c>
      <c r="D52" s="16">
        <f>'raw data'!K55/1000</f>
        <v>180.101</v>
      </c>
      <c r="E52" s="16">
        <f>'raw data'!L55/1000</f>
        <v>8.5310000000000006</v>
      </c>
      <c r="F52" s="16">
        <f>'raw data'!I55/1000</f>
        <v>1477.231</v>
      </c>
      <c r="H52">
        <f t="shared" si="3"/>
        <v>0.64320811822032087</v>
      </c>
      <c r="I52">
        <f t="shared" si="4"/>
        <v>0.35679188177967913</v>
      </c>
      <c r="J52">
        <f t="shared" si="2"/>
        <v>0.3639166919919693</v>
      </c>
    </row>
    <row r="53" spans="1:10" x14ac:dyDescent="0.25">
      <c r="A53">
        <f t="shared" si="5"/>
        <v>1980</v>
      </c>
      <c r="B53" s="16">
        <f>'raw data'!G56/1000</f>
        <v>2857.3069999999998</v>
      </c>
      <c r="C53" s="16">
        <f>'raw data'!J56/1000</f>
        <v>161.702</v>
      </c>
      <c r="D53" s="16">
        <f>'raw data'!K56/1000</f>
        <v>200.33</v>
      </c>
      <c r="E53" s="16">
        <f>'raw data'!L56/1000</f>
        <v>9.8000000000000007</v>
      </c>
      <c r="F53" s="16">
        <f>'raw data'!I56/1000</f>
        <v>1622.2470000000001</v>
      </c>
      <c r="H53">
        <f t="shared" si="3"/>
        <v>0.64758420406574657</v>
      </c>
      <c r="I53">
        <f t="shared" si="4"/>
        <v>0.35241579593425343</v>
      </c>
      <c r="J53">
        <f t="shared" si="2"/>
        <v>0.3639166919919693</v>
      </c>
    </row>
    <row r="54" spans="1:10" x14ac:dyDescent="0.25">
      <c r="A54">
        <f t="shared" si="5"/>
        <v>1981</v>
      </c>
      <c r="B54" s="16">
        <f>'raw data'!G57/1000</f>
        <v>3207.0419999999999</v>
      </c>
      <c r="C54" s="16">
        <f>'raw data'!J57/1000</f>
        <v>157.20400000000001</v>
      </c>
      <c r="D54" s="16">
        <f>'raw data'!K57/1000</f>
        <v>235.64400000000001</v>
      </c>
      <c r="E54" s="16">
        <f>'raw data'!L57/1000</f>
        <v>11.473000000000001</v>
      </c>
      <c r="F54" s="16">
        <f>'raw data'!I57/1000</f>
        <v>1792.5250000000001</v>
      </c>
      <c r="H54">
        <f t="shared" si="3"/>
        <v>0.63437234465349257</v>
      </c>
      <c r="I54">
        <f t="shared" si="4"/>
        <v>0.36562765534650743</v>
      </c>
      <c r="J54">
        <f t="shared" si="2"/>
        <v>0.3639166919919693</v>
      </c>
    </row>
    <row r="55" spans="1:10" x14ac:dyDescent="0.25">
      <c r="A55">
        <f t="shared" si="5"/>
        <v>1982</v>
      </c>
      <c r="B55" s="16">
        <f>'raw data'!G58/1000</f>
        <v>3343.7890000000002</v>
      </c>
      <c r="C55" s="16">
        <f>'raw data'!J58/1000</f>
        <v>154.37</v>
      </c>
      <c r="D55" s="16">
        <f>'raw data'!K58/1000</f>
        <v>240.93299999999999</v>
      </c>
      <c r="E55" s="16">
        <f>'raw data'!L58/1000</f>
        <v>15.016999999999999</v>
      </c>
      <c r="F55" s="16">
        <f>'raw data'!I58/1000</f>
        <v>1892.9829999999999</v>
      </c>
      <c r="H55">
        <f t="shared" si="3"/>
        <v>0.63876533953230341</v>
      </c>
      <c r="I55">
        <f t="shared" si="4"/>
        <v>0.36123466046769659</v>
      </c>
      <c r="J55">
        <f t="shared" si="2"/>
        <v>0.3639166919919693</v>
      </c>
    </row>
    <row r="56" spans="1:10" x14ac:dyDescent="0.25">
      <c r="A56">
        <f t="shared" si="5"/>
        <v>1983</v>
      </c>
      <c r="B56" s="16">
        <f>'raw data'!G59/1000</f>
        <v>3634.038</v>
      </c>
      <c r="C56" s="16">
        <f>'raw data'!J59/1000</f>
        <v>167.79599999999999</v>
      </c>
      <c r="D56" s="16">
        <f>'raw data'!K59/1000</f>
        <v>263.28100000000001</v>
      </c>
      <c r="E56" s="16">
        <f>'raw data'!L59/1000</f>
        <v>21.303999999999998</v>
      </c>
      <c r="F56" s="16">
        <f>'raw data'!I59/1000</f>
        <v>2012.489</v>
      </c>
      <c r="H56">
        <f t="shared" si="3"/>
        <v>0.62416984956261345</v>
      </c>
      <c r="I56">
        <f t="shared" si="4"/>
        <v>0.37583015043738655</v>
      </c>
      <c r="J56">
        <f t="shared" si="2"/>
        <v>0.3639166919919693</v>
      </c>
    </row>
    <row r="57" spans="1:10" x14ac:dyDescent="0.25">
      <c r="A57">
        <f t="shared" si="5"/>
        <v>1984</v>
      </c>
      <c r="B57" s="16">
        <f>'raw data'!G60/1000</f>
        <v>4037.6129999999998</v>
      </c>
      <c r="C57" s="16">
        <f>'raw data'!J60/1000</f>
        <v>185.279</v>
      </c>
      <c r="D57" s="16">
        <f>'raw data'!K60/1000</f>
        <v>289.77300000000002</v>
      </c>
      <c r="E57" s="16">
        <f>'raw data'!L60/1000</f>
        <v>21.065000000000001</v>
      </c>
      <c r="F57" s="16">
        <f>'raw data'!I60/1000</f>
        <v>2215.8719999999998</v>
      </c>
      <c r="H57">
        <f t="shared" si="3"/>
        <v>0.61833238178314365</v>
      </c>
      <c r="I57">
        <f t="shared" si="4"/>
        <v>0.38166761821685635</v>
      </c>
      <c r="J57">
        <f t="shared" si="2"/>
        <v>0.3639166919919693</v>
      </c>
    </row>
    <row r="58" spans="1:10" x14ac:dyDescent="0.25">
      <c r="A58">
        <f t="shared" si="5"/>
        <v>1985</v>
      </c>
      <c r="B58" s="16">
        <f>'raw data'!G61/1000</f>
        <v>4338.9790000000003</v>
      </c>
      <c r="C58" s="16">
        <f>'raw data'!J61/1000</f>
        <v>189.1</v>
      </c>
      <c r="D58" s="16">
        <f>'raw data'!K61/1000</f>
        <v>308.13299999999998</v>
      </c>
      <c r="E58" s="16">
        <f>'raw data'!L61/1000</f>
        <v>21.36</v>
      </c>
      <c r="F58" s="16">
        <f>'raw data'!I61/1000</f>
        <v>2387.3240000000001</v>
      </c>
      <c r="H58">
        <f t="shared" si="3"/>
        <v>0.6179804540698598</v>
      </c>
      <c r="I58">
        <f t="shared" si="4"/>
        <v>0.3820195459301402</v>
      </c>
      <c r="J58">
        <f t="shared" si="2"/>
        <v>0.3639166919919693</v>
      </c>
    </row>
    <row r="59" spans="1:10" x14ac:dyDescent="0.25">
      <c r="A59">
        <f t="shared" si="5"/>
        <v>1986</v>
      </c>
      <c r="B59" s="16">
        <f>'raw data'!G62/1000</f>
        <v>4579.6310000000003</v>
      </c>
      <c r="C59" s="16">
        <f>'raw data'!J62/1000</f>
        <v>197.92699999999999</v>
      </c>
      <c r="D59" s="16">
        <f>'raw data'!K62/1000</f>
        <v>323.37299999999999</v>
      </c>
      <c r="E59" s="16">
        <f>'raw data'!L62/1000</f>
        <v>24.895</v>
      </c>
      <c r="F59" s="16">
        <f>'raw data'!I62/1000</f>
        <v>2542.0630000000001</v>
      </c>
      <c r="H59">
        <f t="shared" si="3"/>
        <v>0.62256240531383755</v>
      </c>
      <c r="I59">
        <f t="shared" si="4"/>
        <v>0.37743759468616245</v>
      </c>
      <c r="J59">
        <f t="shared" si="2"/>
        <v>0.3639166919919693</v>
      </c>
    </row>
    <row r="60" spans="1:10" x14ac:dyDescent="0.25">
      <c r="A60">
        <f t="shared" si="5"/>
        <v>1987</v>
      </c>
      <c r="B60" s="16">
        <f>'raw data'!G63/1000</f>
        <v>4855.2150000000001</v>
      </c>
      <c r="C60" s="16">
        <f>'raw data'!J63/1000</f>
        <v>228.07499999999999</v>
      </c>
      <c r="D60" s="16">
        <f>'raw data'!K63/1000</f>
        <v>347.54500000000002</v>
      </c>
      <c r="E60" s="16">
        <f>'raw data'!L63/1000</f>
        <v>30.282</v>
      </c>
      <c r="F60" s="16">
        <f>'raw data'!I63/1000</f>
        <v>2722.4050000000002</v>
      </c>
      <c r="H60">
        <f t="shared" si="3"/>
        <v>0.63166651855725808</v>
      </c>
      <c r="I60">
        <f t="shared" si="4"/>
        <v>0.36833348144274192</v>
      </c>
      <c r="J60">
        <f t="shared" si="2"/>
        <v>0.3639166919919693</v>
      </c>
    </row>
    <row r="61" spans="1:10" x14ac:dyDescent="0.25">
      <c r="A61">
        <f t="shared" si="5"/>
        <v>1988</v>
      </c>
      <c r="B61" s="16">
        <f>'raw data'!G64/1000</f>
        <v>5236.4380000000001</v>
      </c>
      <c r="C61" s="16">
        <f>'raw data'!J64/1000</f>
        <v>270.40600000000001</v>
      </c>
      <c r="D61" s="16">
        <f>'raw data'!K64/1000</f>
        <v>374.464</v>
      </c>
      <c r="E61" s="16">
        <f>'raw data'!L64/1000</f>
        <v>29.501000000000001</v>
      </c>
      <c r="F61" s="16">
        <f>'raw data'!I64/1000</f>
        <v>2947.9870000000001</v>
      </c>
      <c r="H61">
        <f t="shared" si="3"/>
        <v>0.63794481320231311</v>
      </c>
      <c r="I61">
        <f t="shared" si="4"/>
        <v>0.36205518679768689</v>
      </c>
      <c r="J61">
        <f t="shared" si="2"/>
        <v>0.3639166919919693</v>
      </c>
    </row>
    <row r="62" spans="1:10" x14ac:dyDescent="0.25">
      <c r="A62">
        <f t="shared" si="5"/>
        <v>1989</v>
      </c>
      <c r="B62" s="16">
        <f>'raw data'!G65/1000</f>
        <v>5641.58</v>
      </c>
      <c r="C62" s="16">
        <f>'raw data'!J65/1000</f>
        <v>280.22199999999998</v>
      </c>
      <c r="D62" s="16">
        <f>'raw data'!K65/1000</f>
        <v>398.86700000000002</v>
      </c>
      <c r="E62" s="16">
        <f>'raw data'!L65/1000</f>
        <v>27.428000000000001</v>
      </c>
      <c r="F62" s="16">
        <f>'raw data'!I65/1000</f>
        <v>3139.6010000000001</v>
      </c>
      <c r="H62">
        <f t="shared" si="3"/>
        <v>0.62918877039887822</v>
      </c>
      <c r="I62">
        <f t="shared" si="4"/>
        <v>0.37081122960112178</v>
      </c>
      <c r="J62">
        <f t="shared" si="2"/>
        <v>0.3639166919919693</v>
      </c>
    </row>
    <row r="63" spans="1:10" x14ac:dyDescent="0.25">
      <c r="A63">
        <f t="shared" si="5"/>
        <v>1990</v>
      </c>
      <c r="B63" s="16">
        <f>'raw data'!G66/1000</f>
        <v>5963.1440000000002</v>
      </c>
      <c r="C63" s="16">
        <f>'raw data'!J66/1000</f>
        <v>303.745</v>
      </c>
      <c r="D63" s="16">
        <f>'raw data'!K66/1000</f>
        <v>424.99</v>
      </c>
      <c r="E63" s="16">
        <f>'raw data'!L66/1000</f>
        <v>26.994</v>
      </c>
      <c r="F63" s="16">
        <f>'raw data'!I66/1000</f>
        <v>3340.373</v>
      </c>
      <c r="H63">
        <f t="shared" si="3"/>
        <v>0.63488255889161116</v>
      </c>
      <c r="I63">
        <f t="shared" si="4"/>
        <v>0.36511744110838884</v>
      </c>
      <c r="J63">
        <f t="shared" si="2"/>
        <v>0.3639166919919693</v>
      </c>
    </row>
    <row r="64" spans="1:10" x14ac:dyDescent="0.25">
      <c r="A64">
        <f t="shared" si="5"/>
        <v>1991</v>
      </c>
      <c r="B64" s="16">
        <f>'raw data'!G67/1000</f>
        <v>6158.1289999999999</v>
      </c>
      <c r="C64" s="16">
        <f>'raw data'!J67/1000</f>
        <v>313.01799999999997</v>
      </c>
      <c r="D64" s="16">
        <f>'raw data'!K67/1000</f>
        <v>457.09100000000001</v>
      </c>
      <c r="E64" s="16">
        <f>'raw data'!L67/1000</f>
        <v>27.488</v>
      </c>
      <c r="F64" s="16">
        <f>'raw data'!I67/1000</f>
        <v>3450.5160000000001</v>
      </c>
      <c r="H64">
        <f t="shared" si="3"/>
        <v>0.63715463073824286</v>
      </c>
      <c r="I64">
        <f t="shared" si="4"/>
        <v>0.36284536926175714</v>
      </c>
      <c r="J64">
        <f t="shared" si="2"/>
        <v>0.3639166919919693</v>
      </c>
    </row>
    <row r="65" spans="1:10" x14ac:dyDescent="0.25">
      <c r="A65">
        <f t="shared" si="5"/>
        <v>1992</v>
      </c>
      <c r="B65" s="16">
        <f>'raw data'!G68/1000</f>
        <v>6520.3270000000002</v>
      </c>
      <c r="C65" s="16">
        <f>'raw data'!J68/1000</f>
        <v>349.74099999999999</v>
      </c>
      <c r="D65" s="16">
        <f>'raw data'!K68/1000</f>
        <v>483.375</v>
      </c>
      <c r="E65" s="16">
        <f>'raw data'!L68/1000</f>
        <v>30.088000000000001</v>
      </c>
      <c r="F65" s="16">
        <f>'raw data'!I68/1000</f>
        <v>3668.2460000000001</v>
      </c>
      <c r="H65">
        <f t="shared" si="3"/>
        <v>0.6416047157932443</v>
      </c>
      <c r="I65">
        <f t="shared" si="4"/>
        <v>0.3583952842067557</v>
      </c>
      <c r="J65">
        <f t="shared" si="2"/>
        <v>0.3639166919919693</v>
      </c>
    </row>
    <row r="66" spans="1:10" x14ac:dyDescent="0.25">
      <c r="A66">
        <f t="shared" si="5"/>
        <v>1993</v>
      </c>
      <c r="B66" s="16">
        <f>'raw data'!G69/1000</f>
        <v>6858.5590000000002</v>
      </c>
      <c r="C66" s="16">
        <f>'raw data'!J69/1000</f>
        <v>381.32400000000001</v>
      </c>
      <c r="D66" s="16">
        <f>'raw data'!K69/1000</f>
        <v>503.12599999999998</v>
      </c>
      <c r="E66" s="16">
        <f>'raw data'!L69/1000</f>
        <v>36.680999999999997</v>
      </c>
      <c r="F66" s="16">
        <f>'raw data'!I69/1000</f>
        <v>3817.29</v>
      </c>
      <c r="H66">
        <f t="shared" si="3"/>
        <v>0.63507292718594399</v>
      </c>
      <c r="I66">
        <f t="shared" si="4"/>
        <v>0.36492707281405601</v>
      </c>
      <c r="J66">
        <f t="shared" si="2"/>
        <v>0.3639166919919693</v>
      </c>
    </row>
    <row r="67" spans="1:10" x14ac:dyDescent="0.25">
      <c r="A67">
        <f t="shared" si="5"/>
        <v>1994</v>
      </c>
      <c r="B67" s="16">
        <f>'raw data'!G70/1000</f>
        <v>7287.2359999999999</v>
      </c>
      <c r="C67" s="16">
        <f>'raw data'!J70/1000</f>
        <v>411.70499999999998</v>
      </c>
      <c r="D67" s="16">
        <f>'raw data'!K70/1000</f>
        <v>545.24800000000005</v>
      </c>
      <c r="E67" s="16">
        <f>'raw data'!L70/1000</f>
        <v>32.523000000000003</v>
      </c>
      <c r="F67" s="16">
        <f>'raw data'!I70/1000</f>
        <v>4006.192</v>
      </c>
      <c r="H67">
        <f t="shared" si="3"/>
        <v>0.62962661442137324</v>
      </c>
      <c r="I67">
        <f t="shared" si="4"/>
        <v>0.37037338557862676</v>
      </c>
      <c r="J67">
        <f t="shared" ref="J67:J86" si="6">I$1</f>
        <v>0.3639166919919693</v>
      </c>
    </row>
    <row r="68" spans="1:10" x14ac:dyDescent="0.25">
      <c r="A68">
        <f t="shared" si="5"/>
        <v>1995</v>
      </c>
      <c r="B68" s="16">
        <f>'raw data'!G71/1000</f>
        <v>7639.7489999999998</v>
      </c>
      <c r="C68" s="16">
        <f>'raw data'!J71/1000</f>
        <v>449.54599999999999</v>
      </c>
      <c r="D68" s="16">
        <f>'raw data'!K71/1000</f>
        <v>557.904</v>
      </c>
      <c r="E68" s="16">
        <f>'raw data'!L71/1000</f>
        <v>34.811999999999998</v>
      </c>
      <c r="F68" s="16">
        <f>'raw data'!I71/1000</f>
        <v>4198.0879999999997</v>
      </c>
      <c r="H68">
        <f t="shared" si="3"/>
        <v>0.62967123241235978</v>
      </c>
      <c r="I68">
        <f t="shared" si="4"/>
        <v>0.37032876758764022</v>
      </c>
      <c r="J68">
        <f t="shared" si="6"/>
        <v>0.3639166919919693</v>
      </c>
    </row>
    <row r="69" spans="1:10" x14ac:dyDescent="0.25">
      <c r="A69">
        <f t="shared" si="5"/>
        <v>1996</v>
      </c>
      <c r="B69" s="16">
        <f>'raw data'!G72/1000</f>
        <v>8073.1220000000003</v>
      </c>
      <c r="C69" s="16">
        <f>'raw data'!J72/1000</f>
        <v>490.46</v>
      </c>
      <c r="D69" s="16">
        <f>'raw data'!K72/1000</f>
        <v>580.75400000000002</v>
      </c>
      <c r="E69" s="16">
        <f>'raw data'!L72/1000</f>
        <v>35.234000000000002</v>
      </c>
      <c r="F69" s="16">
        <f>'raw data'!I72/1000</f>
        <v>4416.942</v>
      </c>
      <c r="H69">
        <f t="shared" si="3"/>
        <v>0.62766134319870193</v>
      </c>
      <c r="I69">
        <f t="shared" si="4"/>
        <v>0.37233865680129807</v>
      </c>
      <c r="J69">
        <f t="shared" si="6"/>
        <v>0.3639166919919693</v>
      </c>
    </row>
    <row r="70" spans="1:10" x14ac:dyDescent="0.25">
      <c r="A70">
        <f t="shared" si="5"/>
        <v>1997</v>
      </c>
      <c r="B70" s="16">
        <f>'raw data'!G73/1000</f>
        <v>8577.5519999999997</v>
      </c>
      <c r="C70" s="16">
        <f>'raw data'!J73/1000</f>
        <v>525.99199999999996</v>
      </c>
      <c r="D70" s="16">
        <f>'raw data'!K73/1000</f>
        <v>611.61599999999999</v>
      </c>
      <c r="E70" s="16">
        <f>'raw data'!L73/1000</f>
        <v>33.81</v>
      </c>
      <c r="F70" s="16">
        <f>'raw data'!I73/1000</f>
        <v>4708.8180000000002</v>
      </c>
      <c r="H70">
        <f t="shared" si="3"/>
        <v>0.63004722927728163</v>
      </c>
      <c r="I70">
        <f t="shared" si="4"/>
        <v>0.36995277072271837</v>
      </c>
      <c r="J70">
        <f t="shared" si="6"/>
        <v>0.3639166919919693</v>
      </c>
    </row>
    <row r="71" spans="1:10" x14ac:dyDescent="0.25">
      <c r="A71">
        <f t="shared" si="5"/>
        <v>1998</v>
      </c>
      <c r="B71" s="16">
        <f>'raw data'!G74/1000</f>
        <v>9062.8169999999991</v>
      </c>
      <c r="C71" s="16">
        <f>'raw data'!J74/1000</f>
        <v>579.47400000000005</v>
      </c>
      <c r="D71" s="16">
        <f>'raw data'!K74/1000</f>
        <v>639.47299999999996</v>
      </c>
      <c r="E71" s="16">
        <f>'raw data'!L74/1000</f>
        <v>36.368000000000002</v>
      </c>
      <c r="F71" s="16">
        <f>'raw data'!I74/1000</f>
        <v>5071.1379999999999</v>
      </c>
      <c r="H71">
        <f t="shared" si="3"/>
        <v>0.64352599502705377</v>
      </c>
      <c r="I71">
        <f t="shared" si="4"/>
        <v>0.35647400497294623</v>
      </c>
      <c r="J71">
        <f t="shared" si="6"/>
        <v>0.3639166919919693</v>
      </c>
    </row>
    <row r="72" spans="1:10" x14ac:dyDescent="0.25">
      <c r="A72">
        <f t="shared" si="5"/>
        <v>1999</v>
      </c>
      <c r="B72" s="16">
        <f>'raw data'!G75/1000</f>
        <v>9630.6630000000005</v>
      </c>
      <c r="C72" s="16">
        <f>'raw data'!J75/1000</f>
        <v>627.67100000000005</v>
      </c>
      <c r="D72" s="16">
        <f>'raw data'!K75/1000</f>
        <v>673.58500000000004</v>
      </c>
      <c r="E72" s="16">
        <f>'raw data'!L75/1000</f>
        <v>45.209000000000003</v>
      </c>
      <c r="F72" s="16">
        <f>'raw data'!I75/1000</f>
        <v>5402.7619999999997</v>
      </c>
      <c r="H72">
        <f t="shared" si="3"/>
        <v>0.64513549039144003</v>
      </c>
      <c r="I72">
        <f t="shared" si="4"/>
        <v>0.35486450960855997</v>
      </c>
      <c r="J72">
        <f t="shared" si="6"/>
        <v>0.3639166919919693</v>
      </c>
    </row>
    <row r="73" spans="1:10" x14ac:dyDescent="0.25">
      <c r="A73">
        <f t="shared" si="5"/>
        <v>2000</v>
      </c>
      <c r="B73" s="16">
        <f>'raw data'!G76/1000</f>
        <v>10252.347</v>
      </c>
      <c r="C73" s="16">
        <f>'raw data'!J76/1000</f>
        <v>674.04499999999996</v>
      </c>
      <c r="D73" s="16">
        <f>'raw data'!K76/1000</f>
        <v>708.55600000000004</v>
      </c>
      <c r="E73" s="16">
        <f>'raw data'!L76/1000</f>
        <v>45.84</v>
      </c>
      <c r="F73" s="16">
        <f>'raw data'!I76/1000</f>
        <v>5848.0640000000003</v>
      </c>
      <c r="H73">
        <f t="shared" si="3"/>
        <v>0.65593714198932085</v>
      </c>
      <c r="I73">
        <f t="shared" si="4"/>
        <v>0.34406285801067915</v>
      </c>
      <c r="J73">
        <f t="shared" si="6"/>
        <v>0.3639166919919693</v>
      </c>
    </row>
    <row r="74" spans="1:10" x14ac:dyDescent="0.25">
      <c r="A74">
        <f t="shared" si="5"/>
        <v>2001</v>
      </c>
      <c r="B74" s="16">
        <f>'raw data'!G77/1000</f>
        <v>10581.822</v>
      </c>
      <c r="C74" s="16">
        <f>'raw data'!J77/1000</f>
        <v>728.23800000000006</v>
      </c>
      <c r="D74" s="16">
        <f>'raw data'!K77/1000</f>
        <v>727.69</v>
      </c>
      <c r="E74" s="16">
        <f>'raw data'!L77/1000</f>
        <v>58.71</v>
      </c>
      <c r="F74" s="16">
        <f>'raw data'!I77/1000</f>
        <v>6039.1360000000004</v>
      </c>
      <c r="H74">
        <f t="shared" si="3"/>
        <v>0.65752818521081591</v>
      </c>
      <c r="I74">
        <f t="shared" si="4"/>
        <v>0.34247181478918409</v>
      </c>
      <c r="J74">
        <f t="shared" si="6"/>
        <v>0.3639166919919693</v>
      </c>
    </row>
    <row r="75" spans="1:10" x14ac:dyDescent="0.25">
      <c r="A75">
        <f t="shared" si="5"/>
        <v>2002</v>
      </c>
      <c r="B75" s="16">
        <f>'raw data'!G78/1000</f>
        <v>10936.418</v>
      </c>
      <c r="C75" s="16">
        <f>'raw data'!J78/1000</f>
        <v>761.93899999999996</v>
      </c>
      <c r="D75" s="16">
        <f>'raw data'!K78/1000</f>
        <v>760.03</v>
      </c>
      <c r="E75" s="16">
        <f>'raw data'!L78/1000</f>
        <v>41.396000000000001</v>
      </c>
      <c r="F75" s="16">
        <f>'raw data'!I78/1000</f>
        <v>6135.5690000000004</v>
      </c>
      <c r="H75">
        <f t="shared" si="3"/>
        <v>0.64886522568844995</v>
      </c>
      <c r="I75">
        <f t="shared" si="4"/>
        <v>0.35113477431155005</v>
      </c>
      <c r="J75">
        <f t="shared" si="6"/>
        <v>0.3639166919919693</v>
      </c>
    </row>
    <row r="76" spans="1:10" x14ac:dyDescent="0.25">
      <c r="A76">
        <f t="shared" si="5"/>
        <v>2003</v>
      </c>
      <c r="B76" s="16">
        <f>'raw data'!G79/1000</f>
        <v>11458.245999999999</v>
      </c>
      <c r="C76" s="16">
        <f>'raw data'!J79/1000</f>
        <v>767.702</v>
      </c>
      <c r="D76" s="16">
        <f>'raw data'!K79/1000</f>
        <v>805.61599999999999</v>
      </c>
      <c r="E76" s="16">
        <f>'raw data'!L79/1000</f>
        <v>49.057000000000002</v>
      </c>
      <c r="F76" s="16">
        <f>'raw data'!I79/1000</f>
        <v>6354.0540000000001</v>
      </c>
      <c r="H76">
        <f t="shared" si="3"/>
        <v>0.63962790360565269</v>
      </c>
      <c r="I76">
        <f t="shared" si="4"/>
        <v>0.36037209639434731</v>
      </c>
      <c r="J76">
        <f t="shared" si="6"/>
        <v>0.3639166919919693</v>
      </c>
    </row>
    <row r="77" spans="1:10" x14ac:dyDescent="0.25">
      <c r="A77">
        <f t="shared" si="5"/>
        <v>2004</v>
      </c>
      <c r="B77" s="16">
        <f>'raw data'!G80/1000</f>
        <v>12213.73</v>
      </c>
      <c r="C77" s="16">
        <f>'raw data'!J80/1000</f>
        <v>814.86900000000003</v>
      </c>
      <c r="D77" s="16">
        <f>'raw data'!K80/1000</f>
        <v>868.09799999999996</v>
      </c>
      <c r="E77" s="16">
        <f>'raw data'!L80/1000</f>
        <v>46.386000000000003</v>
      </c>
      <c r="F77" s="16">
        <f>'raw data'!I80/1000</f>
        <v>6720.058</v>
      </c>
      <c r="H77">
        <f t="shared" si="3"/>
        <v>0.63533736737565105</v>
      </c>
      <c r="I77">
        <f t="shared" si="4"/>
        <v>0.36466263262434895</v>
      </c>
      <c r="J77">
        <f t="shared" si="6"/>
        <v>0.3639166919919693</v>
      </c>
    </row>
    <row r="78" spans="1:10" x14ac:dyDescent="0.25">
      <c r="A78">
        <f t="shared" si="5"/>
        <v>2005</v>
      </c>
      <c r="B78" s="16">
        <f>'raw data'!G81/1000</f>
        <v>13036.637000000001</v>
      </c>
      <c r="C78" s="16">
        <f>'raw data'!J81/1000</f>
        <v>870.54</v>
      </c>
      <c r="D78" s="16">
        <f>'raw data'!K81/1000</f>
        <v>942.43799999999999</v>
      </c>
      <c r="E78" s="16">
        <f>'raw data'!L81/1000</f>
        <v>60.911000000000001</v>
      </c>
      <c r="F78" s="16">
        <f>'raw data'!I81/1000</f>
        <v>7066.6049999999996</v>
      </c>
      <c r="H78">
        <f t="shared" si="3"/>
        <v>0.62621836720406698</v>
      </c>
      <c r="I78">
        <f t="shared" si="4"/>
        <v>0.37378163279593302</v>
      </c>
      <c r="J78">
        <f t="shared" si="6"/>
        <v>0.3639166919919693</v>
      </c>
    </row>
    <row r="79" spans="1:10" x14ac:dyDescent="0.25">
      <c r="A79">
        <f t="shared" si="5"/>
        <v>2006</v>
      </c>
      <c r="B79" s="16">
        <f>'raw data'!G82/1000</f>
        <v>13814.609</v>
      </c>
      <c r="C79" s="16">
        <f>'raw data'!J82/1000</f>
        <v>948.63099999999997</v>
      </c>
      <c r="D79" s="16">
        <f>'raw data'!K82/1000</f>
        <v>997.04</v>
      </c>
      <c r="E79" s="16">
        <f>'raw data'!L82/1000</f>
        <v>51.466999999999999</v>
      </c>
      <c r="F79" s="16">
        <f>'raw data'!I82/1000</f>
        <v>7479.8950000000004</v>
      </c>
      <c r="H79">
        <f t="shared" si="3"/>
        <v>0.62748664999217718</v>
      </c>
      <c r="I79">
        <f t="shared" si="4"/>
        <v>0.37251335000782282</v>
      </c>
      <c r="J79">
        <f t="shared" si="6"/>
        <v>0.3639166919919693</v>
      </c>
    </row>
    <row r="80" spans="1:10" x14ac:dyDescent="0.25">
      <c r="A80">
        <f t="shared" si="5"/>
        <v>2007</v>
      </c>
      <c r="B80" s="16">
        <f>'raw data'!G83/1000</f>
        <v>14451.86</v>
      </c>
      <c r="C80" s="16">
        <f>'raw data'!J83/1000</f>
        <v>881.24699999999996</v>
      </c>
      <c r="D80" s="16">
        <f>'raw data'!K83/1000</f>
        <v>1036.829</v>
      </c>
      <c r="E80" s="16">
        <f>'raw data'!L83/1000</f>
        <v>54.584000000000003</v>
      </c>
      <c r="F80" s="16">
        <f>'raw data'!I83/1000</f>
        <v>7878.8620000000001</v>
      </c>
      <c r="H80">
        <f t="shared" si="3"/>
        <v>0.62588430843458009</v>
      </c>
      <c r="I80">
        <f t="shared" si="4"/>
        <v>0.37411569156541991</v>
      </c>
      <c r="J80">
        <f t="shared" si="6"/>
        <v>0.3639166919919693</v>
      </c>
    </row>
    <row r="81" spans="1:10" x14ac:dyDescent="0.25">
      <c r="A81">
        <f t="shared" si="5"/>
        <v>2008</v>
      </c>
      <c r="B81" s="16">
        <f>'raw data'!G84/1000</f>
        <v>14712.844999999999</v>
      </c>
      <c r="C81" s="16">
        <f>'raw data'!J84/1000</f>
        <v>785.625</v>
      </c>
      <c r="D81" s="16">
        <f>'raw data'!K84/1000</f>
        <v>1049.74</v>
      </c>
      <c r="E81" s="16">
        <f>'raw data'!L84/1000</f>
        <v>52.557000000000002</v>
      </c>
      <c r="F81" s="16">
        <f>'raw data'!I84/1000</f>
        <v>8056.9780000000001</v>
      </c>
      <c r="H81">
        <f t="shared" si="3"/>
        <v>0.62312103205891833</v>
      </c>
      <c r="I81">
        <f t="shared" si="4"/>
        <v>0.37687896794108167</v>
      </c>
      <c r="J81">
        <f t="shared" si="6"/>
        <v>0.3639166919919693</v>
      </c>
    </row>
    <row r="82" spans="1:10" x14ac:dyDescent="0.25">
      <c r="A82">
        <f t="shared" si="5"/>
        <v>2009</v>
      </c>
      <c r="B82" s="16">
        <f>'raw data'!G85/1000</f>
        <v>14448.932000000001</v>
      </c>
      <c r="C82" s="16">
        <f>'raw data'!J85/1000</f>
        <v>774.78499999999997</v>
      </c>
      <c r="D82" s="16">
        <f>'raw data'!K85/1000</f>
        <v>1026.818</v>
      </c>
      <c r="E82" s="16">
        <f>'raw data'!L85/1000</f>
        <v>58.347000000000001</v>
      </c>
      <c r="F82" s="16">
        <f>'raw data'!I85/1000</f>
        <v>7758.509</v>
      </c>
      <c r="H82">
        <f t="shared" si="3"/>
        <v>0.61063331065580451</v>
      </c>
      <c r="I82">
        <f t="shared" si="4"/>
        <v>0.38936668934419549</v>
      </c>
      <c r="J82">
        <f t="shared" si="6"/>
        <v>0.3639166919919693</v>
      </c>
    </row>
    <row r="83" spans="1:10" x14ac:dyDescent="0.25">
      <c r="A83">
        <f t="shared" si="5"/>
        <v>2010</v>
      </c>
      <c r="B83" s="16">
        <f>'raw data'!G86/1000</f>
        <v>14992.052</v>
      </c>
      <c r="C83" s="16">
        <f>'raw data'!J86/1000</f>
        <v>930.45100000000002</v>
      </c>
      <c r="D83" s="16">
        <f>'raw data'!K86/1000</f>
        <v>1063.0740000000001</v>
      </c>
      <c r="E83" s="16">
        <f>'raw data'!L86/1000</f>
        <v>55.808</v>
      </c>
      <c r="F83" s="16">
        <f>'raw data'!I86/1000</f>
        <v>7924.9359999999997</v>
      </c>
      <c r="H83">
        <f t="shared" si="3"/>
        <v>0.60707312934745428</v>
      </c>
      <c r="I83">
        <f t="shared" si="4"/>
        <v>0.39292687065254572</v>
      </c>
      <c r="J83">
        <f t="shared" si="6"/>
        <v>0.3639166919919693</v>
      </c>
    </row>
    <row r="84" spans="1:10" x14ac:dyDescent="0.25">
      <c r="A84">
        <f t="shared" si="5"/>
        <v>2011</v>
      </c>
      <c r="B84" s="16">
        <f>'raw data'!G87/1000</f>
        <v>15542.582</v>
      </c>
      <c r="C84" s="16">
        <f>'raw data'!J87/1000</f>
        <v>977.67700000000002</v>
      </c>
      <c r="D84" s="16">
        <f>'raw data'!K87/1000</f>
        <v>1103.7239999999999</v>
      </c>
      <c r="E84" s="16">
        <f>'raw data'!L87/1000</f>
        <v>60.008000000000003</v>
      </c>
      <c r="F84" s="16">
        <f>'raw data'!I87/1000</f>
        <v>8225.9310000000005</v>
      </c>
      <c r="H84">
        <f t="shared" si="3"/>
        <v>0.60837334645643959</v>
      </c>
      <c r="I84">
        <f t="shared" si="4"/>
        <v>0.39162665354356041</v>
      </c>
      <c r="J84">
        <f t="shared" si="6"/>
        <v>0.3639166919919693</v>
      </c>
    </row>
    <row r="85" spans="1:10" x14ac:dyDescent="0.25">
      <c r="A85">
        <f>A84+1</f>
        <v>2012</v>
      </c>
      <c r="B85" s="16">
        <f>'raw data'!G88/1000</f>
        <v>16197.007</v>
      </c>
      <c r="C85" s="16">
        <f>'raw data'!J88/1000</f>
        <v>1125.3610000000001</v>
      </c>
      <c r="D85" s="16">
        <f>'raw data'!K88/1000</f>
        <v>1136.115</v>
      </c>
      <c r="E85" s="16">
        <f>'raw data'!L88/1000</f>
        <v>58.036999999999999</v>
      </c>
      <c r="F85" s="16">
        <f>'raw data'!I88/1000</f>
        <v>8566.7250000000004</v>
      </c>
      <c r="H85">
        <f>F85/(B85-C85-D85+E85)</f>
        <v>0.61219018623413279</v>
      </c>
      <c r="I85">
        <f t="shared" si="4"/>
        <v>0.38780981376586721</v>
      </c>
      <c r="J85">
        <f t="shared" si="6"/>
        <v>0.3639166919919693</v>
      </c>
    </row>
    <row r="86" spans="1:10" x14ac:dyDescent="0.25">
      <c r="A86">
        <f t="shared" si="5"/>
        <v>2013</v>
      </c>
      <c r="B86" s="16">
        <f>'raw data'!G89/1000</f>
        <v>16784.850999999999</v>
      </c>
      <c r="C86" s="16">
        <f>'raw data'!J89/1000</f>
        <v>1122.2070000000001</v>
      </c>
      <c r="D86" s="16">
        <f>'raw data'!K89/1000</f>
        <v>1188.663</v>
      </c>
      <c r="E86" s="16">
        <f>'raw data'!L89/1000</f>
        <v>59.72</v>
      </c>
      <c r="F86" s="16">
        <f>'raw data'!I89/1000</f>
        <v>8834.2219999999998</v>
      </c>
      <c r="H86">
        <f>F86/(B86-C86-D86+E86)</f>
        <v>0.60784393459037045</v>
      </c>
      <c r="I86">
        <f>1-H86</f>
        <v>0.39215606540962955</v>
      </c>
      <c r="J86">
        <f t="shared" si="6"/>
        <v>0.3639166919919693</v>
      </c>
    </row>
    <row r="87" spans="1:10" x14ac:dyDescent="0.25">
      <c r="A87">
        <f t="shared" si="5"/>
        <v>2014</v>
      </c>
      <c r="B87" s="16">
        <f>'raw data'!G90/1000</f>
        <v>17527.258000000002</v>
      </c>
      <c r="C87" s="16">
        <f>'raw data'!J90/1000</f>
        <v>1172.1759999999999</v>
      </c>
      <c r="D87" s="16">
        <f>'raw data'!K90/1000</f>
        <v>1240.8340000000001</v>
      </c>
      <c r="E87" s="16">
        <f>'raw data'!L90/1000</f>
        <v>58.09</v>
      </c>
      <c r="F87" s="16">
        <f>'raw data'!I90/1000</f>
        <v>9249.0969999999998</v>
      </c>
      <c r="H87">
        <f t="shared" ref="H87:H89" si="7">F87/(B87-C87-D87+E87)</f>
        <v>0.60960262024218015</v>
      </c>
      <c r="I87">
        <f t="shared" ref="I87:I89" si="8">1-H87</f>
        <v>0.39039737975781985</v>
      </c>
      <c r="J87">
        <f t="shared" ref="J87:J89" si="9">I$1</f>
        <v>0.3639166919919693</v>
      </c>
    </row>
    <row r="88" spans="1:10" x14ac:dyDescent="0.25">
      <c r="A88">
        <f t="shared" si="5"/>
        <v>2015</v>
      </c>
      <c r="B88" s="16">
        <f>'raw data'!G91/1000</f>
        <v>18224.78</v>
      </c>
      <c r="C88" s="16">
        <f>'raw data'!J91/1000</f>
        <v>1130.769</v>
      </c>
      <c r="D88" s="16">
        <f>'raw data'!K91/1000</f>
        <v>1275.153</v>
      </c>
      <c r="E88" s="16">
        <f>'raw data'!L91/1000</f>
        <v>57.192</v>
      </c>
      <c r="F88" s="16">
        <f>'raw data'!I91/1000</f>
        <v>9699.4189999999999</v>
      </c>
      <c r="H88">
        <f t="shared" si="7"/>
        <v>0.61094661455462795</v>
      </c>
      <c r="I88">
        <f t="shared" si="8"/>
        <v>0.38905338544537205</v>
      </c>
      <c r="J88">
        <f t="shared" si="9"/>
        <v>0.3639166919919693</v>
      </c>
    </row>
    <row r="89" spans="1:10" x14ac:dyDescent="0.25">
      <c r="A89">
        <f t="shared" si="5"/>
        <v>2016</v>
      </c>
      <c r="B89" s="16">
        <f>'raw data'!G92/1000</f>
        <v>18715.04</v>
      </c>
      <c r="C89" s="16">
        <f>'raw data'!J92/1000</f>
        <v>1138.923</v>
      </c>
      <c r="D89" s="16">
        <f>'raw data'!K92/1000</f>
        <v>1311.77</v>
      </c>
      <c r="E89" s="16">
        <f>'raw data'!L92/1000</f>
        <v>61.747999999999998</v>
      </c>
      <c r="F89" s="16">
        <f>'raw data'!I92/1000</f>
        <v>9963.857</v>
      </c>
      <c r="H89">
        <f t="shared" si="7"/>
        <v>0.61030252488424197</v>
      </c>
      <c r="I89">
        <f t="shared" si="8"/>
        <v>0.38969747511575803</v>
      </c>
      <c r="J89">
        <f t="shared" si="9"/>
        <v>0.3639166919919693</v>
      </c>
    </row>
    <row r="90" spans="1:10" x14ac:dyDescent="0.25">
      <c r="A90">
        <f t="shared" si="5"/>
        <v>2017</v>
      </c>
      <c r="B90" s="16">
        <f>'raw data'!G93/1000</f>
        <v>19519.423999999999</v>
      </c>
      <c r="C90" s="16">
        <f>'raw data'!J93/1000</f>
        <v>1163.1780000000001</v>
      </c>
      <c r="D90" s="16">
        <f>'raw data'!K93/1000</f>
        <v>1363.9649999999999</v>
      </c>
      <c r="E90" s="16">
        <f>'raw data'!L93/1000</f>
        <v>59.874000000000002</v>
      </c>
      <c r="F90" s="16">
        <f>'raw data'!I93/1000</f>
        <v>10422.544</v>
      </c>
      <c r="H90">
        <f t="shared" ref="H90" si="10">F90/(B90-C90-D90+E90)</f>
        <v>0.61121564986947396</v>
      </c>
      <c r="I90">
        <f t="shared" ref="I90" si="11">1-H90</f>
        <v>0.38878435013052604</v>
      </c>
      <c r="J90">
        <f t="shared" ref="J90" si="12">I$1</f>
        <v>0.3639166919919693</v>
      </c>
    </row>
    <row r="91" spans="1:10" x14ac:dyDescent="0.25">
      <c r="A91">
        <v>2018</v>
      </c>
      <c r="B91" s="16">
        <f>'raw data'!G94/1000</f>
        <v>20611.861000000001</v>
      </c>
      <c r="C91" s="16">
        <f>'raw data'!J94/1000</f>
        <v>1181.325</v>
      </c>
      <c r="D91" s="16">
        <f>'raw data'!K94/1000</f>
        <v>1444.7819999999999</v>
      </c>
      <c r="E91" s="16">
        <f>'raw data'!L94/1000</f>
        <v>63.317999999999998</v>
      </c>
      <c r="F91" s="16">
        <f>'raw data'!I94/1000</f>
        <v>10950.099</v>
      </c>
      <c r="H91">
        <f t="shared" ref="H91:H92" si="13">F91/(B91-C91-D91+E91)</f>
        <v>0.60668487554373984</v>
      </c>
      <c r="I91">
        <f t="shared" ref="I91:I92" si="14">1-H91</f>
        <v>0.39331512445626016</v>
      </c>
      <c r="J91">
        <f t="shared" ref="J91:J92" si="15">I$1</f>
        <v>0.3639166919919693</v>
      </c>
    </row>
    <row r="92" spans="1:10" x14ac:dyDescent="0.25">
      <c r="A92">
        <v>2019</v>
      </c>
      <c r="B92" s="16">
        <f>'raw data'!G95/1000</f>
        <v>21433.225999999999</v>
      </c>
      <c r="C92" s="16">
        <f>'raw data'!J95/1000</f>
        <v>1245.3130000000001</v>
      </c>
      <c r="D92" s="16">
        <f>'raw data'!K95/1000</f>
        <v>1491.4280000000001</v>
      </c>
      <c r="E92" s="16">
        <f>'raw data'!L95/1000</f>
        <v>73.885999999999996</v>
      </c>
      <c r="F92" s="16">
        <f>'raw data'!I95/1000</f>
        <v>11432.433000000001</v>
      </c>
      <c r="H92">
        <f t="shared" si="13"/>
        <v>0.60906803600205883</v>
      </c>
      <c r="I92">
        <f t="shared" si="14"/>
        <v>0.39093196399794117</v>
      </c>
      <c r="J92">
        <f t="shared" si="15"/>
        <v>0.3639166919919693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zoomScaleNormal="100" workbookViewId="0">
      <selection activeCell="P1" sqref="P1"/>
    </sheetView>
  </sheetViews>
  <sheetFormatPr defaultRowHeight="12.5" x14ac:dyDescent="0.25"/>
  <cols>
    <col min="5" max="5" width="8.453125" customWidth="1"/>
    <col min="6" max="6" width="9" customWidth="1"/>
    <col min="24" max="24" width="16.36328125" bestFit="1" customWidth="1"/>
    <col min="27" max="27" width="11" bestFit="1" customWidth="1"/>
    <col min="29" max="29" width="11.54296875" bestFit="1" customWidth="1"/>
    <col min="40" max="40" width="16.36328125" bestFit="1" customWidth="1"/>
    <col min="41" max="41" width="9.54296875" bestFit="1" customWidth="1"/>
  </cols>
  <sheetData>
    <row r="1" spans="1:41" x14ac:dyDescent="0.25">
      <c r="B1" t="s">
        <v>24</v>
      </c>
      <c r="C1" t="s">
        <v>25</v>
      </c>
      <c r="D1" s="6" t="s">
        <v>22</v>
      </c>
      <c r="E1" s="11" t="s">
        <v>26</v>
      </c>
      <c r="F1" s="1" t="s">
        <v>27</v>
      </c>
      <c r="G1" s="4" t="s">
        <v>28</v>
      </c>
      <c r="H1" s="11" t="s">
        <v>23</v>
      </c>
      <c r="I1" s="11"/>
      <c r="J1" s="11" t="s">
        <v>38</v>
      </c>
      <c r="K1" t="s">
        <v>13</v>
      </c>
      <c r="L1" s="2">
        <f>AVERAGE(K2:K61)</f>
        <v>0.37399206623519632</v>
      </c>
      <c r="M1" s="2"/>
      <c r="N1" s="2" t="s">
        <v>39</v>
      </c>
      <c r="O1" t="s">
        <v>2</v>
      </c>
      <c r="P1" s="2">
        <f>AVERAGE(O3:O61)</f>
        <v>0.9486961262696243</v>
      </c>
      <c r="S1" s="9"/>
      <c r="Y1" s="9"/>
      <c r="AC1" s="4"/>
      <c r="AO1" s="9"/>
    </row>
    <row r="2" spans="1:41" x14ac:dyDescent="0.25">
      <c r="A2">
        <v>1960</v>
      </c>
      <c r="B2" s="7">
        <f>'raw data'!C36/1000</f>
        <v>3259.971</v>
      </c>
      <c r="C2" s="15">
        <f>'capital stock data'!I13</f>
        <v>736.16843488721986</v>
      </c>
      <c r="D2" s="7">
        <f>B2-C2</f>
        <v>2523.80256511278</v>
      </c>
      <c r="E2" s="14">
        <f>'hours data'!D14</f>
        <v>129921.34947351627</v>
      </c>
      <c r="F2" s="14">
        <f>'hours data'!J14*52/10</f>
        <v>369122</v>
      </c>
      <c r="G2" s="14">
        <f t="shared" ref="G2:G50" si="0">F2-E2</f>
        <v>239200.65052648372</v>
      </c>
      <c r="H2" s="16">
        <f>'capital stock data'!M13</f>
        <v>8066.6538551656695</v>
      </c>
      <c r="I2" s="16"/>
      <c r="J2" s="8">
        <f>(1-alpha!$I$1)*B2/E2</f>
        <v>1.5960526473079328E-2</v>
      </c>
      <c r="K2" s="2">
        <f>D2/(D2+J2*G2)</f>
        <v>0.39797750632818191</v>
      </c>
      <c r="N2" s="8">
        <f>alpha!$I$1*B2/H2-'capital stock data'!$P$8</f>
        <v>9.1558206362939418E-2</v>
      </c>
      <c r="R2" s="9">
        <f>L1</f>
        <v>0.37399206623519632</v>
      </c>
      <c r="S2" s="9"/>
      <c r="T2">
        <f>1-alpha!I1</f>
        <v>0.6360833080080307</v>
      </c>
      <c r="Y2" s="9"/>
      <c r="AC2" s="4"/>
      <c r="AO2" s="9"/>
    </row>
    <row r="3" spans="1:41" x14ac:dyDescent="0.25">
      <c r="A3">
        <f>A2+1</f>
        <v>1961</v>
      </c>
      <c r="B3" s="7">
        <f>'raw data'!C37/1000</f>
        <v>3343.5459999999998</v>
      </c>
      <c r="C3" s="15">
        <f>'capital stock data'!I14</f>
        <v>752.2012088472278</v>
      </c>
      <c r="D3" s="7">
        <f t="shared" ref="D3:D50" si="1">B3-C3</f>
        <v>2591.3447911527719</v>
      </c>
      <c r="E3" s="14">
        <f>'hours data'!D15</f>
        <v>129510.41182551168</v>
      </c>
      <c r="F3" s="14">
        <f>'hours data'!J15*52/10</f>
        <v>369501.6</v>
      </c>
      <c r="G3" s="14">
        <f t="shared" si="0"/>
        <v>239991.18817448831</v>
      </c>
      <c r="H3" s="16">
        <f>'capital stock data'!M14</f>
        <v>8355.0327860727975</v>
      </c>
      <c r="I3" s="16"/>
      <c r="J3" s="8">
        <f>(1-alpha!$I$1)*B3/E3</f>
        <v>1.6421643404411407E-2</v>
      </c>
      <c r="K3" s="2">
        <f>D3/(D3+J3*G3)</f>
        <v>0.39669141074416869</v>
      </c>
      <c r="L3" s="8"/>
      <c r="M3" s="8"/>
      <c r="N3" s="8">
        <f>alpha!$I$1*B3/H3-'capital stock data'!$P$8</f>
        <v>9.0122260359037573E-2</v>
      </c>
      <c r="O3">
        <f>D3/D2/(1+N3)</f>
        <v>0.94187792068579335</v>
      </c>
      <c r="R3">
        <f t="shared" ref="R3:R40" si="2">R2</f>
        <v>0.37399206623519632</v>
      </c>
      <c r="S3" s="9">
        <f>P1</f>
        <v>0.9486961262696243</v>
      </c>
      <c r="T3">
        <f t="shared" ref="T3:T40" si="3">T2</f>
        <v>0.6360833080080307</v>
      </c>
      <c r="Y3" s="9"/>
      <c r="AC3" s="10"/>
      <c r="AE3" s="1"/>
      <c r="AF3" s="1"/>
      <c r="AH3" s="1"/>
      <c r="AO3" s="9"/>
    </row>
    <row r="4" spans="1:41" x14ac:dyDescent="0.25">
      <c r="A4">
        <f t="shared" ref="A4:A61" si="4">A3+1</f>
        <v>1962</v>
      </c>
      <c r="B4" s="7">
        <f>'raw data'!C38/1000</f>
        <v>3548.4090000000001</v>
      </c>
      <c r="C4" s="15">
        <f>'capital stock data'!I15</f>
        <v>820.08348404178696</v>
      </c>
      <c r="D4" s="7">
        <f t="shared" si="1"/>
        <v>2728.3255159582131</v>
      </c>
      <c r="E4" s="14">
        <f>'hours data'!D16</f>
        <v>132744.5906803153</v>
      </c>
      <c r="F4" s="14">
        <f>'hours data'!J16*52/10</f>
        <v>377426.4</v>
      </c>
      <c r="G4" s="14">
        <f t="shared" si="0"/>
        <v>244681.80931968472</v>
      </c>
      <c r="H4" s="16">
        <f>'capital stock data'!M15</f>
        <v>8643.4362351317923</v>
      </c>
      <c r="I4" s="16"/>
      <c r="J4" s="8">
        <f>(1-alpha!$I$1)*B4/E4</f>
        <v>1.7003206860015361E-2</v>
      </c>
      <c r="K4" s="2">
        <f>D4/(D4+J4*G4)</f>
        <v>0.39605805823468898</v>
      </c>
      <c r="L4" s="8"/>
      <c r="M4" s="8"/>
      <c r="N4" s="8">
        <f>alpha!$I$1*B4/H4-'capital stock data'!$P$8</f>
        <v>9.3888340980414778E-2</v>
      </c>
      <c r="O4">
        <f t="shared" ref="O4:O50" si="5">D4/D3/(1+N4)</f>
        <v>0.9624939078722532</v>
      </c>
      <c r="R4">
        <f t="shared" si="2"/>
        <v>0.37399206623519632</v>
      </c>
      <c r="S4">
        <f t="shared" ref="S4:S40" si="6">S3</f>
        <v>0.9486961262696243</v>
      </c>
      <c r="T4">
        <f>T3</f>
        <v>0.6360833080080307</v>
      </c>
      <c r="Y4" s="9"/>
      <c r="AC4" s="10"/>
      <c r="AE4" s="1"/>
      <c r="AF4" s="1"/>
      <c r="AH4" s="1"/>
      <c r="AO4" s="9"/>
    </row>
    <row r="5" spans="1:41" x14ac:dyDescent="0.25">
      <c r="A5">
        <f t="shared" si="4"/>
        <v>1963</v>
      </c>
      <c r="B5" s="7">
        <f>'raw data'!C39/1000</f>
        <v>3702.944</v>
      </c>
      <c r="C5" s="15">
        <f>'capital stock data'!I16</f>
        <v>858.11504502777461</v>
      </c>
      <c r="D5" s="7">
        <f t="shared" si="1"/>
        <v>2844.8289549722253</v>
      </c>
      <c r="E5" s="14">
        <f>'hours data'!D17</f>
        <v>134225.46385955287</v>
      </c>
      <c r="F5" s="14">
        <f>'hours data'!J17*52/10</f>
        <v>381373.2</v>
      </c>
      <c r="G5" s="14">
        <f t="shared" si="0"/>
        <v>247147.73614044714</v>
      </c>
      <c r="H5" s="16">
        <f>'capital stock data'!M16</f>
        <v>8983.7123425455738</v>
      </c>
      <c r="I5" s="16"/>
      <c r="J5" s="8">
        <f>(1-alpha!$I$1)*B5/E5</f>
        <v>1.7547943595509177E-2</v>
      </c>
      <c r="K5" s="2">
        <f t="shared" ref="K5:K50" si="7">D5/(D5+J5*G5)</f>
        <v>0.39611844075882541</v>
      </c>
      <c r="L5" s="8"/>
      <c r="M5" s="8"/>
      <c r="N5" s="8">
        <f>alpha!$I$1*B5/H5-'capital stock data'!$P$8</f>
        <v>9.4489515315044084E-2</v>
      </c>
      <c r="O5">
        <f t="shared" si="5"/>
        <v>0.9526828985834821</v>
      </c>
      <c r="R5">
        <f t="shared" si="2"/>
        <v>0.37399206623519632</v>
      </c>
      <c r="S5">
        <f t="shared" si="6"/>
        <v>0.9486961262696243</v>
      </c>
      <c r="T5">
        <f t="shared" si="3"/>
        <v>0.6360833080080307</v>
      </c>
      <c r="Y5" s="9"/>
      <c r="AC5" s="10"/>
      <c r="AE5" s="1"/>
      <c r="AF5" s="1"/>
      <c r="AH5" s="1"/>
      <c r="AO5" s="9"/>
    </row>
    <row r="6" spans="1:41" x14ac:dyDescent="0.25">
      <c r="A6">
        <f t="shared" si="4"/>
        <v>1964</v>
      </c>
      <c r="B6" s="7">
        <f>'raw data'!C40/1000</f>
        <v>3916.28</v>
      </c>
      <c r="C6" s="15">
        <f>'capital stock data'!I17</f>
        <v>907.13097004938209</v>
      </c>
      <c r="D6" s="7">
        <f t="shared" si="1"/>
        <v>3009.1490299506181</v>
      </c>
      <c r="E6" s="14">
        <f>'hours data'!D18</f>
        <v>136866.65333333332</v>
      </c>
      <c r="F6" s="14">
        <f>'hours data'!J18*52/10</f>
        <v>389620.4</v>
      </c>
      <c r="G6" s="14">
        <f t="shared" si="0"/>
        <v>252753.7466666667</v>
      </c>
      <c r="H6" s="16">
        <f>'capital stock data'!M17</f>
        <v>9343.1308814387485</v>
      </c>
      <c r="I6" s="16"/>
      <c r="J6" s="8">
        <f>(1-alpha!$I$1)*B6/E6</f>
        <v>1.8200783586187083E-2</v>
      </c>
      <c r="K6" s="2">
        <f t="shared" si="7"/>
        <v>0.39544815854264426</v>
      </c>
      <c r="L6" s="8"/>
      <c r="M6" s="8"/>
      <c r="N6" s="8">
        <f>alpha!$I$1*B6/H6-'capital stock data'!$P$8</f>
        <v>9.7028653386822886E-2</v>
      </c>
      <c r="O6">
        <f t="shared" si="5"/>
        <v>0.9642054152334163</v>
      </c>
      <c r="R6">
        <f t="shared" si="2"/>
        <v>0.37399206623519632</v>
      </c>
      <c r="S6">
        <f t="shared" si="6"/>
        <v>0.9486961262696243</v>
      </c>
      <c r="T6">
        <f t="shared" si="3"/>
        <v>0.6360833080080307</v>
      </c>
      <c r="AC6" s="10"/>
      <c r="AE6" s="1"/>
      <c r="AF6" s="1"/>
      <c r="AH6" s="1"/>
    </row>
    <row r="7" spans="1:41" x14ac:dyDescent="0.25">
      <c r="A7">
        <f t="shared" si="4"/>
        <v>1965</v>
      </c>
      <c r="B7" s="7">
        <f>'raw data'!C41/1000</f>
        <v>4170.75</v>
      </c>
      <c r="C7" s="15">
        <f>'capital stock data'!I18</f>
        <v>997.37634667898897</v>
      </c>
      <c r="D7" s="7">
        <f t="shared" si="1"/>
        <v>3173.3736533210113</v>
      </c>
      <c r="E7" s="14">
        <f>'hours data'!D19</f>
        <v>141383.88440567066</v>
      </c>
      <c r="F7" s="14">
        <f>'hours data'!J19*52/10</f>
        <v>401533.6</v>
      </c>
      <c r="G7" s="14">
        <f t="shared" si="0"/>
        <v>260149.71559432932</v>
      </c>
      <c r="H7" s="16">
        <f>'capital stock data'!M18</f>
        <v>9731.6135968166618</v>
      </c>
      <c r="I7" s="16"/>
      <c r="J7" s="8">
        <f>(1-alpha!$I$1)*B7/E7</f>
        <v>1.8764122007444924E-2</v>
      </c>
      <c r="K7" s="2">
        <f t="shared" si="7"/>
        <v>0.39397031833327822</v>
      </c>
      <c r="L7" s="8"/>
      <c r="M7" s="8"/>
      <c r="N7" s="8">
        <f>alpha!$I$1*B7/H7-'capital stock data'!$P$8</f>
        <v>0.10045529894416326</v>
      </c>
      <c r="O7">
        <f t="shared" si="5"/>
        <v>0.95830798916847615</v>
      </c>
      <c r="R7">
        <f t="shared" si="2"/>
        <v>0.37399206623519632</v>
      </c>
      <c r="S7">
        <f t="shared" si="6"/>
        <v>0.9486961262696243</v>
      </c>
      <c r="T7">
        <f t="shared" si="3"/>
        <v>0.6360833080080307</v>
      </c>
      <c r="AC7" s="10"/>
      <c r="AE7" s="1"/>
      <c r="AF7" s="1"/>
      <c r="AH7" s="1"/>
    </row>
    <row r="8" spans="1:41" x14ac:dyDescent="0.25">
      <c r="A8">
        <f t="shared" si="4"/>
        <v>1966</v>
      </c>
      <c r="B8" s="7">
        <f>'raw data'!C42/1000</f>
        <v>4445.8530000000001</v>
      </c>
      <c r="C8" s="15">
        <f>'capital stock data'!I19</f>
        <v>1080.8636930456078</v>
      </c>
      <c r="D8" s="7">
        <f t="shared" si="1"/>
        <v>3364.9893069543923</v>
      </c>
      <c r="E8" s="14">
        <f>'hours data'!D20</f>
        <v>147222.31846128733</v>
      </c>
      <c r="F8" s="14">
        <f>'hours data'!J20*52/10</f>
        <v>420092.4</v>
      </c>
      <c r="G8" s="14">
        <f t="shared" si="0"/>
        <v>272870.08153871272</v>
      </c>
      <c r="H8" s="16">
        <f>'capital stock data'!M19</f>
        <v>10188.776553447447</v>
      </c>
      <c r="I8" s="16"/>
      <c r="J8" s="8">
        <f>(1-alpha!$I$1)*B8/E8</f>
        <v>1.9208588159145473E-2</v>
      </c>
      <c r="K8" s="2">
        <f t="shared" si="7"/>
        <v>0.39098511837339495</v>
      </c>
      <c r="L8" s="8"/>
      <c r="M8" s="8"/>
      <c r="N8" s="8">
        <f>alpha!$I$1*B8/H8-'capital stock data'!$P$8</f>
        <v>0.10328316303815467</v>
      </c>
      <c r="O8">
        <f t="shared" si="5"/>
        <v>0.96111528974825355</v>
      </c>
      <c r="R8">
        <f t="shared" si="2"/>
        <v>0.37399206623519632</v>
      </c>
      <c r="S8">
        <f t="shared" si="6"/>
        <v>0.9486961262696243</v>
      </c>
      <c r="T8">
        <f t="shared" si="3"/>
        <v>0.6360833080080307</v>
      </c>
      <c r="AC8" s="10"/>
      <c r="AE8" s="1"/>
      <c r="AF8" s="1"/>
      <c r="AH8" s="1"/>
    </row>
    <row r="9" spans="1:41" x14ac:dyDescent="0.25">
      <c r="A9">
        <f t="shared" si="4"/>
        <v>1967</v>
      </c>
      <c r="B9" s="7">
        <f>'raw data'!C43/1000</f>
        <v>4567.7809999999999</v>
      </c>
      <c r="C9" s="15">
        <f>'capital stock data'!I20</f>
        <v>1064.2865246779493</v>
      </c>
      <c r="D9" s="7">
        <f t="shared" si="1"/>
        <v>3503.4944753220507</v>
      </c>
      <c r="E9" s="14">
        <f>'hours data'!D21</f>
        <v>149146.2628244214</v>
      </c>
      <c r="F9" s="14">
        <f>'hours data'!J21*52/10</f>
        <v>429676</v>
      </c>
      <c r="G9" s="14">
        <f t="shared" si="0"/>
        <v>280529.7371755786</v>
      </c>
      <c r="H9" s="16">
        <f>'capital stock data'!M20</f>
        <v>10704.049199579524</v>
      </c>
      <c r="I9" s="16"/>
      <c r="J9" s="8">
        <f>(1-alpha!$I$1)*B9/E9</f>
        <v>1.9480804907305273E-2</v>
      </c>
      <c r="K9" s="2">
        <f t="shared" si="7"/>
        <v>0.39064705219568907</v>
      </c>
      <c r="L9" s="8"/>
      <c r="M9" s="8"/>
      <c r="N9" s="8">
        <f>alpha!$I$1*B9/H9-'capital stock data'!$P$8</f>
        <v>9.978441708567086E-2</v>
      </c>
      <c r="O9">
        <f t="shared" si="5"/>
        <v>0.94669522511886273</v>
      </c>
      <c r="R9">
        <f t="shared" si="2"/>
        <v>0.37399206623519632</v>
      </c>
      <c r="S9">
        <f t="shared" si="6"/>
        <v>0.9486961262696243</v>
      </c>
      <c r="T9">
        <f t="shared" si="3"/>
        <v>0.6360833080080307</v>
      </c>
      <c r="AC9" s="10"/>
      <c r="AE9" s="1"/>
      <c r="AF9" s="1"/>
      <c r="AH9" s="1"/>
    </row>
    <row r="10" spans="1:41" x14ac:dyDescent="0.25">
      <c r="A10">
        <f t="shared" si="4"/>
        <v>1968</v>
      </c>
      <c r="B10" s="7">
        <f>'raw data'!C44/1000</f>
        <v>4792.3149999999996</v>
      </c>
      <c r="C10" s="15">
        <f>'capital stock data'!I21</f>
        <v>1101.3116886443538</v>
      </c>
      <c r="D10" s="7">
        <f t="shared" si="1"/>
        <v>3691.0033113556456</v>
      </c>
      <c r="E10" s="14">
        <f>'hours data'!D22</f>
        <v>151900.4346666323</v>
      </c>
      <c r="F10" s="14">
        <f>'hours data'!J22*52/10</f>
        <v>440528.4</v>
      </c>
      <c r="G10" s="14">
        <f t="shared" si="0"/>
        <v>288627.9653333677</v>
      </c>
      <c r="H10" s="16">
        <f>'capital stock data'!M21</f>
        <v>11174.141282830089</v>
      </c>
      <c r="I10" s="16"/>
      <c r="J10" s="8">
        <f>(1-alpha!$I$1)*B10/E10</f>
        <v>2.0067826566174552E-2</v>
      </c>
      <c r="K10" s="2">
        <f t="shared" si="7"/>
        <v>0.38921745315061373</v>
      </c>
      <c r="L10" s="8"/>
      <c r="M10" s="8"/>
      <c r="N10" s="8">
        <f>alpha!$I$1*B10/H10-'capital stock data'!$P$8</f>
        <v>0.10056375554286302</v>
      </c>
      <c r="O10">
        <f t="shared" si="5"/>
        <v>0.95725532647285405</v>
      </c>
      <c r="R10">
        <f t="shared" si="2"/>
        <v>0.37399206623519632</v>
      </c>
      <c r="S10">
        <f t="shared" si="6"/>
        <v>0.9486961262696243</v>
      </c>
      <c r="T10">
        <f t="shared" si="3"/>
        <v>0.6360833080080307</v>
      </c>
      <c r="AC10" s="10"/>
      <c r="AE10" s="1"/>
      <c r="AF10" s="1"/>
      <c r="AH10" s="1"/>
    </row>
    <row r="11" spans="1:41" x14ac:dyDescent="0.25">
      <c r="A11">
        <f t="shared" si="4"/>
        <v>1969</v>
      </c>
      <c r="B11" s="7">
        <f>'raw data'!C45/1000</f>
        <v>4942.067</v>
      </c>
      <c r="C11" s="15">
        <f>'capital stock data'!I22</f>
        <v>1132.093526762086</v>
      </c>
      <c r="D11" s="7">
        <f t="shared" si="1"/>
        <v>3809.9734732379138</v>
      </c>
      <c r="E11" s="14">
        <f>'hours data'!D23</f>
        <v>155918.54948027551</v>
      </c>
      <c r="F11" s="14">
        <f>'hours data'!J23*52/10</f>
        <v>452654.8</v>
      </c>
      <c r="G11" s="14">
        <f t="shared" si="0"/>
        <v>296736.25051972445</v>
      </c>
      <c r="H11" s="16">
        <f>'capital stock data'!M22</f>
        <v>11655.163162058887</v>
      </c>
      <c r="I11" s="16"/>
      <c r="J11" s="8">
        <f>(1-alpha!$I$1)*B11/E11</f>
        <v>2.01615929357719E-2</v>
      </c>
      <c r="K11" s="2">
        <f t="shared" si="7"/>
        <v>0.38906464294381976</v>
      </c>
      <c r="L11" s="8"/>
      <c r="M11" s="8"/>
      <c r="N11" s="8">
        <f>alpha!$I$1*B11/H11-'capital stock data'!$P$8</f>
        <v>9.8798168238016335E-2</v>
      </c>
      <c r="O11">
        <f t="shared" si="5"/>
        <v>0.93941954228535207</v>
      </c>
      <c r="R11">
        <f t="shared" si="2"/>
        <v>0.37399206623519632</v>
      </c>
      <c r="S11">
        <f t="shared" si="6"/>
        <v>0.9486961262696243</v>
      </c>
      <c r="T11">
        <f t="shared" si="3"/>
        <v>0.6360833080080307</v>
      </c>
      <c r="AC11" s="10"/>
      <c r="AE11" s="1"/>
      <c r="AF11" s="1"/>
      <c r="AH11" s="1"/>
    </row>
    <row r="12" spans="1:41" x14ac:dyDescent="0.25">
      <c r="A12">
        <f t="shared" si="4"/>
        <v>1970</v>
      </c>
      <c r="B12" s="7">
        <f>'raw data'!C46/1000</f>
        <v>4951.2619999999997</v>
      </c>
      <c r="C12" s="15">
        <f>'capital stock data'!I23</f>
        <v>1060.2996678384388</v>
      </c>
      <c r="D12" s="7">
        <f t="shared" si="1"/>
        <v>3890.9623321615609</v>
      </c>
      <c r="E12" s="14">
        <f>'hours data'!D24</f>
        <v>153354.92264576803</v>
      </c>
      <c r="F12" s="14">
        <f>'hours data'!J24*52/10</f>
        <v>451604.4</v>
      </c>
      <c r="G12" s="14">
        <f t="shared" si="0"/>
        <v>298249.47735423199</v>
      </c>
      <c r="H12" s="16">
        <f>'capital stock data'!M23</f>
        <v>12140.264785504922</v>
      </c>
      <c r="I12" s="16"/>
      <c r="J12" s="8">
        <f>(1-alpha!$I$1)*B12/E12</f>
        <v>2.0536772197715745E-2</v>
      </c>
      <c r="K12" s="2">
        <f t="shared" si="7"/>
        <v>0.38847297080728665</v>
      </c>
      <c r="L12" s="8"/>
      <c r="M12" s="8"/>
      <c r="N12" s="8">
        <f>alpha!$I$1*B12/H12-'capital stock data'!$P$8</f>
        <v>9.2907892826606067E-2</v>
      </c>
      <c r="O12">
        <f t="shared" si="5"/>
        <v>0.93444019670465428</v>
      </c>
      <c r="R12">
        <f t="shared" si="2"/>
        <v>0.37399206623519632</v>
      </c>
      <c r="S12">
        <f t="shared" si="6"/>
        <v>0.9486961262696243</v>
      </c>
      <c r="T12">
        <f t="shared" si="3"/>
        <v>0.6360833080080307</v>
      </c>
      <c r="AC12" s="10"/>
      <c r="AE12" s="1"/>
      <c r="AF12" s="1"/>
      <c r="AH12" s="1"/>
    </row>
    <row r="13" spans="1:41" x14ac:dyDescent="0.25">
      <c r="A13">
        <f t="shared" si="4"/>
        <v>1971</v>
      </c>
      <c r="B13" s="7">
        <f>'raw data'!C47/1000</f>
        <v>5114.3249999999998</v>
      </c>
      <c r="C13" s="15">
        <f>'capital stock data'!I24</f>
        <v>1121.0507320470447</v>
      </c>
      <c r="D13" s="7">
        <f t="shared" si="1"/>
        <v>3993.2742679529551</v>
      </c>
      <c r="E13" s="14">
        <f>'hours data'!D25</f>
        <v>152615.43012293536</v>
      </c>
      <c r="F13" s="14">
        <f>'hours data'!J25*52/10</f>
        <v>450819.2</v>
      </c>
      <c r="G13" s="14">
        <f t="shared" si="0"/>
        <v>298203.76987706462</v>
      </c>
      <c r="H13" s="16">
        <f>'capital stock data'!M24</f>
        <v>12526.643984696131</v>
      </c>
      <c r="I13" s="16"/>
      <c r="J13" s="8">
        <f>(1-alpha!$I$1)*B13/E13</f>
        <v>2.1315909941790896E-2</v>
      </c>
      <c r="K13" s="2">
        <f t="shared" si="7"/>
        <v>0.38583258597223974</v>
      </c>
      <c r="L13" s="8"/>
      <c r="M13" s="8"/>
      <c r="N13" s="8">
        <f>alpha!$I$1*B13/H13-'capital stock data'!$P$8</f>
        <v>9.3067177597255982E-2</v>
      </c>
      <c r="O13">
        <f t="shared" si="5"/>
        <v>0.93891279961061835</v>
      </c>
      <c r="R13">
        <f t="shared" si="2"/>
        <v>0.37399206623519632</v>
      </c>
      <c r="S13">
        <f t="shared" si="6"/>
        <v>0.9486961262696243</v>
      </c>
      <c r="T13">
        <f t="shared" si="3"/>
        <v>0.6360833080080307</v>
      </c>
      <c r="AC13" s="10"/>
      <c r="AE13" s="1"/>
      <c r="AF13" s="1"/>
      <c r="AH13" s="1"/>
    </row>
    <row r="14" spans="1:41" x14ac:dyDescent="0.25">
      <c r="A14">
        <f t="shared" si="4"/>
        <v>1972</v>
      </c>
      <c r="B14" s="7">
        <f>'raw data'!C48/1000</f>
        <v>5383.2820000000002</v>
      </c>
      <c r="C14" s="15">
        <f>'capital stock data'!I25</f>
        <v>1215.5785845955393</v>
      </c>
      <c r="D14" s="7">
        <f t="shared" si="1"/>
        <v>4167.7034154044613</v>
      </c>
      <c r="E14" s="14">
        <f>'hours data'!D26</f>
        <v>156906.80361104643</v>
      </c>
      <c r="F14" s="14">
        <f>'hours data'!J26*52/10</f>
        <v>461848.4</v>
      </c>
      <c r="G14" s="14">
        <f t="shared" si="0"/>
        <v>304941.59638895362</v>
      </c>
      <c r="H14" s="16">
        <f>'capital stock data'!M25</f>
        <v>12952.32588139266</v>
      </c>
      <c r="I14" s="16"/>
      <c r="J14" s="8">
        <f>(1-alpha!$I$1)*B14/E14</f>
        <v>2.1823246307332327E-2</v>
      </c>
      <c r="K14" s="2">
        <f t="shared" si="7"/>
        <v>0.38509550521895103</v>
      </c>
      <c r="L14" s="8"/>
      <c r="M14" s="8"/>
      <c r="N14" s="8">
        <f>alpha!$I$1*B14/H14-'capital stock data'!$P$8</f>
        <v>9.5740892218173876E-2</v>
      </c>
      <c r="O14">
        <f t="shared" si="5"/>
        <v>0.95248862253984667</v>
      </c>
      <c r="R14">
        <f t="shared" si="2"/>
        <v>0.37399206623519632</v>
      </c>
      <c r="S14">
        <f t="shared" si="6"/>
        <v>0.9486961262696243</v>
      </c>
      <c r="T14">
        <f t="shared" si="3"/>
        <v>0.6360833080080307</v>
      </c>
      <c r="AC14" s="10"/>
      <c r="AE14" s="1"/>
      <c r="AF14" s="1"/>
      <c r="AH14" s="1"/>
    </row>
    <row r="15" spans="1:41" x14ac:dyDescent="0.25">
      <c r="A15">
        <f t="shared" si="4"/>
        <v>1973</v>
      </c>
      <c r="B15" s="7">
        <f>'raw data'!C49/1000</f>
        <v>5687.2070000000003</v>
      </c>
      <c r="C15" s="15">
        <f>'capital stock data'!I26</f>
        <v>1326.9282513259657</v>
      </c>
      <c r="D15" s="7">
        <f t="shared" si="1"/>
        <v>4360.2787486740344</v>
      </c>
      <c r="E15" s="14">
        <f>'hours data'!D27</f>
        <v>163220.94143329968</v>
      </c>
      <c r="F15" s="14">
        <f>'hours data'!J27*52/10</f>
        <v>481093.6</v>
      </c>
      <c r="G15" s="14">
        <f t="shared" si="0"/>
        <v>317872.65856670029</v>
      </c>
      <c r="H15" s="16">
        <f>'capital stock data'!M26</f>
        <v>13448.905524673366</v>
      </c>
      <c r="I15" s="16"/>
      <c r="J15" s="8">
        <f>(1-alpha!$I$1)*B15/E15</f>
        <v>2.2163439385409604E-2</v>
      </c>
      <c r="K15" s="2">
        <f t="shared" si="7"/>
        <v>0.38229849218090162</v>
      </c>
      <c r="L15" s="8"/>
      <c r="M15" s="8"/>
      <c r="N15" s="8">
        <f>alpha!$I$1*B15/H15-'capital stock data'!$P$8</f>
        <v>9.8380116550946209E-2</v>
      </c>
      <c r="O15">
        <f t="shared" si="5"/>
        <v>0.95249956468801145</v>
      </c>
      <c r="R15">
        <f t="shared" si="2"/>
        <v>0.37399206623519632</v>
      </c>
      <c r="S15">
        <f t="shared" si="6"/>
        <v>0.9486961262696243</v>
      </c>
      <c r="T15">
        <f t="shared" si="3"/>
        <v>0.6360833080080307</v>
      </c>
      <c r="AC15" s="10"/>
      <c r="AE15" s="1"/>
      <c r="AF15" s="1"/>
      <c r="AH15" s="1"/>
    </row>
    <row r="16" spans="1:41" x14ac:dyDescent="0.25">
      <c r="A16">
        <f t="shared" si="4"/>
        <v>1974</v>
      </c>
      <c r="B16" s="7">
        <f>'raw data'!C50/1000</f>
        <v>5656.4650000000001</v>
      </c>
      <c r="C16" s="15">
        <f>'capital stock data'!I27</f>
        <v>1283.731441449662</v>
      </c>
      <c r="D16" s="7">
        <f t="shared" si="1"/>
        <v>4372.7335585503379</v>
      </c>
      <c r="E16" s="14">
        <f>'hours data'!D28</f>
        <v>163636.15330414794</v>
      </c>
      <c r="F16" s="14">
        <f>'hours data'!J28*52/10</f>
        <v>489320</v>
      </c>
      <c r="G16" s="14">
        <f t="shared" si="0"/>
        <v>325683.84669585206</v>
      </c>
      <c r="H16" s="16">
        <f>'capital stock data'!M27</f>
        <v>14029.269110885791</v>
      </c>
      <c r="I16" s="16"/>
      <c r="J16" s="8">
        <f>(1-alpha!$I$1)*B16/E16</f>
        <v>2.1987701960606048E-2</v>
      </c>
      <c r="K16" s="2">
        <f t="shared" si="7"/>
        <v>0.37912429796415231</v>
      </c>
      <c r="L16" s="8"/>
      <c r="M16" s="8"/>
      <c r="N16" s="8">
        <f>alpha!$I$1*B16/H16-'capital stock data'!$P$8</f>
        <v>9.1216490773289013E-2</v>
      </c>
      <c r="O16">
        <f t="shared" si="5"/>
        <v>0.91902609026626081</v>
      </c>
      <c r="R16">
        <f t="shared" si="2"/>
        <v>0.37399206623519632</v>
      </c>
      <c r="S16">
        <f t="shared" si="6"/>
        <v>0.9486961262696243</v>
      </c>
      <c r="T16">
        <f t="shared" si="3"/>
        <v>0.6360833080080307</v>
      </c>
      <c r="AC16" s="10"/>
      <c r="AE16" s="1"/>
      <c r="AF16" s="1"/>
      <c r="AH16" s="1"/>
    </row>
    <row r="17" spans="1:34" x14ac:dyDescent="0.25">
      <c r="A17">
        <f t="shared" si="4"/>
        <v>1975</v>
      </c>
      <c r="B17" s="7">
        <f>'raw data'!C51/1000</f>
        <v>5644.8429999999998</v>
      </c>
      <c r="C17" s="15">
        <f>'capital stock data'!I28</f>
        <v>1144.6316704144567</v>
      </c>
      <c r="D17" s="7">
        <f t="shared" si="1"/>
        <v>4500.2113295855434</v>
      </c>
      <c r="E17" s="14">
        <f>'hours data'!D29</f>
        <v>159389.85289967546</v>
      </c>
      <c r="F17" s="14">
        <f>'hours data'!J29*52/10</f>
        <v>481260</v>
      </c>
      <c r="G17" s="14">
        <f t="shared" si="0"/>
        <v>321870.14710032451</v>
      </c>
      <c r="H17" s="16">
        <f>'capital stock data'!M28</f>
        <v>14534.219217576201</v>
      </c>
      <c r="I17" s="16"/>
      <c r="J17" s="8">
        <f>(1-alpha!$I$1)*B17/E17</f>
        <v>2.2527095315697396E-2</v>
      </c>
      <c r="K17" s="2">
        <f t="shared" si="7"/>
        <v>0.38296376382899988</v>
      </c>
      <c r="L17" s="8"/>
      <c r="M17" s="8"/>
      <c r="N17" s="8">
        <f>alpha!$I$1*B17/H17-'capital stock data'!$P$8</f>
        <v>8.5827856303114278E-2</v>
      </c>
      <c r="O17">
        <f t="shared" si="5"/>
        <v>0.9478048225871093</v>
      </c>
      <c r="R17">
        <f t="shared" si="2"/>
        <v>0.37399206623519632</v>
      </c>
      <c r="S17">
        <f t="shared" si="6"/>
        <v>0.9486961262696243</v>
      </c>
      <c r="T17">
        <f t="shared" si="3"/>
        <v>0.6360833080080307</v>
      </c>
      <c r="AC17" s="10"/>
      <c r="AE17" s="1"/>
      <c r="AF17" s="1"/>
      <c r="AH17" s="1"/>
    </row>
    <row r="18" spans="1:34" x14ac:dyDescent="0.25">
      <c r="A18">
        <f t="shared" si="4"/>
        <v>1976</v>
      </c>
      <c r="B18" s="7">
        <f>'raw data'!C52/1000</f>
        <v>5948.9949999999999</v>
      </c>
      <c r="C18" s="15">
        <f>'capital stock data'!I29</f>
        <v>1311.063218154896</v>
      </c>
      <c r="D18" s="7">
        <f t="shared" si="1"/>
        <v>4637.9317818451036</v>
      </c>
      <c r="E18" s="14">
        <f>'hours data'!D30</f>
        <v>163608.8904029656</v>
      </c>
      <c r="F18" s="14">
        <f>'hours data'!J30*52/10</f>
        <v>493464.4</v>
      </c>
      <c r="G18" s="14">
        <f t="shared" si="0"/>
        <v>329855.50959703443</v>
      </c>
      <c r="H18" s="16">
        <f>'capital stock data'!M29</f>
        <v>14872.039175100728</v>
      </c>
      <c r="I18" s="16"/>
      <c r="J18" s="8">
        <f>(1-alpha!$I$1)*B18/E18</f>
        <v>2.312867234539135E-2</v>
      </c>
      <c r="K18" s="2">
        <f t="shared" si="7"/>
        <v>0.37808039480631772</v>
      </c>
      <c r="L18" s="8"/>
      <c r="M18" s="8"/>
      <c r="N18" s="8">
        <f>alpha!$I$1*B18/H18-'capital stock data'!$P$8</f>
        <v>9.0059881277770995E-2</v>
      </c>
      <c r="O18">
        <f t="shared" si="5"/>
        <v>0.94545549786802952</v>
      </c>
      <c r="R18">
        <f t="shared" si="2"/>
        <v>0.37399206623519632</v>
      </c>
      <c r="S18">
        <f t="shared" si="6"/>
        <v>0.9486961262696243</v>
      </c>
      <c r="T18">
        <f t="shared" si="3"/>
        <v>0.6360833080080307</v>
      </c>
      <c r="AC18" s="10"/>
      <c r="AE18" s="1"/>
      <c r="AF18" s="1"/>
      <c r="AH18" s="1"/>
    </row>
    <row r="19" spans="1:34" x14ac:dyDescent="0.25">
      <c r="A19">
        <f t="shared" si="4"/>
        <v>1977</v>
      </c>
      <c r="B19" s="7">
        <f>'raw data'!C53/1000</f>
        <v>6224.0860000000002</v>
      </c>
      <c r="C19" s="15">
        <f>'capital stock data'!I30</f>
        <v>1464.2952603800702</v>
      </c>
      <c r="D19" s="7">
        <f t="shared" si="1"/>
        <v>4759.7907396199298</v>
      </c>
      <c r="E19" s="14">
        <f>'hours data'!D31</f>
        <v>169145.71415932139</v>
      </c>
      <c r="F19" s="14">
        <f>'hours data'!J31*52/10</f>
        <v>510530.8</v>
      </c>
      <c r="G19" s="14">
        <f t="shared" si="0"/>
        <v>341385.0858406786</v>
      </c>
      <c r="H19" s="16">
        <f>'capital stock data'!M30</f>
        <v>15357.53789464679</v>
      </c>
      <c r="I19" s="16"/>
      <c r="J19" s="8">
        <f>(1-alpha!$I$1)*B19/E19</f>
        <v>2.3406074649206798E-2</v>
      </c>
      <c r="K19" s="2">
        <f t="shared" si="7"/>
        <v>0.37330885309833223</v>
      </c>
      <c r="L19" s="8"/>
      <c r="M19" s="8"/>
      <c r="N19" s="8">
        <f>alpha!$I$1*B19/H19-'capital stock data'!$P$8</f>
        <v>9.1976571392432024E-2</v>
      </c>
      <c r="O19">
        <f t="shared" si="5"/>
        <v>0.93983190186938415</v>
      </c>
      <c r="R19">
        <f t="shared" si="2"/>
        <v>0.37399206623519632</v>
      </c>
      <c r="S19">
        <f t="shared" si="6"/>
        <v>0.9486961262696243</v>
      </c>
      <c r="T19">
        <f t="shared" si="3"/>
        <v>0.6360833080080307</v>
      </c>
      <c r="AC19" s="10"/>
      <c r="AE19" s="1"/>
      <c r="AF19" s="1"/>
      <c r="AH19" s="1"/>
    </row>
    <row r="20" spans="1:34" x14ac:dyDescent="0.25">
      <c r="A20">
        <f t="shared" si="4"/>
        <v>1978</v>
      </c>
      <c r="B20" s="7">
        <f>'raw data'!C54/1000</f>
        <v>6568.6080000000002</v>
      </c>
      <c r="C20" s="15">
        <f>'capital stock data'!I31</f>
        <v>1631.1025944270259</v>
      </c>
      <c r="D20" s="7">
        <f t="shared" si="1"/>
        <v>4937.5054055729743</v>
      </c>
      <c r="E20" s="14">
        <f>'hours data'!D32</f>
        <v>176897.49828544899</v>
      </c>
      <c r="F20" s="14">
        <f>'hours data'!J32*52/10</f>
        <v>535054</v>
      </c>
      <c r="G20" s="14">
        <f t="shared" si="0"/>
        <v>358156.50171455101</v>
      </c>
      <c r="H20" s="16">
        <f>'capital stock data'!M31</f>
        <v>15969.318047812292</v>
      </c>
      <c r="I20" s="16"/>
      <c r="J20" s="8">
        <f>(1-alpha!$I$1)*B20/E20</f>
        <v>2.3619225518418187E-2</v>
      </c>
      <c r="K20" s="2">
        <f t="shared" si="7"/>
        <v>0.36855623949244309</v>
      </c>
      <c r="L20" s="8"/>
      <c r="M20" s="8"/>
      <c r="N20" s="8">
        <f>alpha!$I$1*B20/H20-'capital stock data'!$P$8</f>
        <v>9.4177493501574797E-2</v>
      </c>
      <c r="O20">
        <f t="shared" si="5"/>
        <v>0.94805153772623352</v>
      </c>
      <c r="R20">
        <f t="shared" si="2"/>
        <v>0.37399206623519632</v>
      </c>
      <c r="S20">
        <f t="shared" si="6"/>
        <v>0.9486961262696243</v>
      </c>
      <c r="T20">
        <f t="shared" si="3"/>
        <v>0.6360833080080307</v>
      </c>
      <c r="AC20" s="10"/>
      <c r="AE20" s="1"/>
      <c r="AF20" s="1"/>
      <c r="AH20" s="1"/>
    </row>
    <row r="21" spans="1:34" x14ac:dyDescent="0.25">
      <c r="A21">
        <f t="shared" si="4"/>
        <v>1979</v>
      </c>
      <c r="B21" s="7">
        <f>'raw data'!C55/1000</f>
        <v>6776.58</v>
      </c>
      <c r="C21" s="15">
        <f>'capital stock data'!I32</f>
        <v>1701.6751523559626</v>
      </c>
      <c r="D21" s="7">
        <f t="shared" si="1"/>
        <v>5074.9048476440375</v>
      </c>
      <c r="E21" s="14">
        <f>'hours data'!D33</f>
        <v>182026.41469336953</v>
      </c>
      <c r="F21" s="14">
        <f>'hours data'!J33*52/10</f>
        <v>553451.6</v>
      </c>
      <c r="G21" s="14">
        <f t="shared" si="0"/>
        <v>371425.18530663045</v>
      </c>
      <c r="H21" s="16">
        <f>'capital stock data'!M32</f>
        <v>16713.944894559754</v>
      </c>
      <c r="I21" s="16"/>
      <c r="J21" s="8">
        <f>(1-alpha!$I$1)*B21/E21</f>
        <v>2.3680461050898636E-2</v>
      </c>
      <c r="K21" s="2">
        <f t="shared" si="7"/>
        <v>0.36587956297723395</v>
      </c>
      <c r="L21" s="8"/>
      <c r="M21" s="8"/>
      <c r="N21" s="8">
        <f>alpha!$I$1*B21/H21-'capital stock data'!$P$8</f>
        <v>9.2036902177655325E-2</v>
      </c>
      <c r="O21">
        <f t="shared" si="5"/>
        <v>0.94120235551346876</v>
      </c>
      <c r="R21">
        <f t="shared" si="2"/>
        <v>0.37399206623519632</v>
      </c>
      <c r="S21">
        <f t="shared" si="6"/>
        <v>0.9486961262696243</v>
      </c>
      <c r="T21">
        <f t="shared" si="3"/>
        <v>0.6360833080080307</v>
      </c>
      <c r="AC21" s="10"/>
      <c r="AE21" s="1"/>
      <c r="AF21" s="1"/>
      <c r="AH21" s="1"/>
    </row>
    <row r="22" spans="1:34" x14ac:dyDescent="0.25">
      <c r="A22">
        <f t="shared" si="4"/>
        <v>1980</v>
      </c>
      <c r="B22" s="7">
        <f>'raw data'!C56/1000</f>
        <v>6759.1809999999996</v>
      </c>
      <c r="C22" s="15">
        <f>'capital stock data'!I33</f>
        <v>1575.5833966479627</v>
      </c>
      <c r="D22" s="7">
        <f t="shared" si="1"/>
        <v>5183.5976033520365</v>
      </c>
      <c r="E22" s="14">
        <f>'hours data'!D34</f>
        <v>181299.14327538884</v>
      </c>
      <c r="F22" s="14">
        <f>'hours data'!J34*52/10</f>
        <v>556545.6</v>
      </c>
      <c r="G22" s="14">
        <f t="shared" si="0"/>
        <v>375246.45672461111</v>
      </c>
      <c r="H22" s="16">
        <f>'capital stock data'!M33</f>
        <v>17487.809181560096</v>
      </c>
      <c r="I22" s="16"/>
      <c r="J22" s="8">
        <f>(1-alpha!$I$1)*B22/E22</f>
        <v>2.3714409964830034E-2</v>
      </c>
      <c r="K22" s="2">
        <f t="shared" si="7"/>
        <v>0.36809190984819229</v>
      </c>
      <c r="L22" s="8"/>
      <c r="M22" s="8"/>
      <c r="N22" s="8">
        <f>alpha!$I$1*B22/H22-'capital stock data'!$P$8</f>
        <v>8.5145588374594003E-2</v>
      </c>
      <c r="O22">
        <f t="shared" si="5"/>
        <v>0.9412724930858255</v>
      </c>
      <c r="R22">
        <f t="shared" si="2"/>
        <v>0.37399206623519632</v>
      </c>
      <c r="S22">
        <f t="shared" si="6"/>
        <v>0.9486961262696243</v>
      </c>
      <c r="T22">
        <f t="shared" si="3"/>
        <v>0.6360833080080307</v>
      </c>
      <c r="AC22" s="10"/>
      <c r="AE22" s="1"/>
      <c r="AF22" s="1"/>
      <c r="AH22" s="1"/>
    </row>
    <row r="23" spans="1:34" x14ac:dyDescent="0.25">
      <c r="A23">
        <f t="shared" si="4"/>
        <v>1981</v>
      </c>
      <c r="B23" s="7">
        <f>'raw data'!C57/1000</f>
        <v>6930.71</v>
      </c>
      <c r="C23" s="15">
        <f>'capital stock data'!I34</f>
        <v>1682.5585552013347</v>
      </c>
      <c r="D23" s="7">
        <f t="shared" si="1"/>
        <v>5248.1514447986656</v>
      </c>
      <c r="E23" s="14">
        <f>'hours data'!D35</f>
        <v>182566.34039808516</v>
      </c>
      <c r="F23" s="14">
        <f>'hours data'!J35*52/10</f>
        <v>561485.6</v>
      </c>
      <c r="G23" s="14">
        <f t="shared" si="0"/>
        <v>378919.25960191479</v>
      </c>
      <c r="H23" s="16">
        <f>'capital stock data'!M34</f>
        <v>18092.623590259649</v>
      </c>
      <c r="I23" s="16"/>
      <c r="J23" s="8">
        <f>(1-alpha!$I$1)*B23/E23</f>
        <v>2.4147435578933132E-2</v>
      </c>
      <c r="K23" s="2">
        <f t="shared" si="7"/>
        <v>0.36450356557358216</v>
      </c>
      <c r="L23" s="8"/>
      <c r="M23" s="8"/>
      <c r="N23" s="8">
        <f>alpha!$I$1*B23/H23-'capital stock data'!$P$8</f>
        <v>8.3893753556010128E-2</v>
      </c>
      <c r="O23">
        <f t="shared" si="5"/>
        <v>0.93408923066843397</v>
      </c>
      <c r="R23">
        <f t="shared" si="2"/>
        <v>0.37399206623519632</v>
      </c>
      <c r="S23">
        <f t="shared" si="6"/>
        <v>0.9486961262696243</v>
      </c>
      <c r="T23">
        <f t="shared" si="3"/>
        <v>0.6360833080080307</v>
      </c>
      <c r="AC23" s="10"/>
      <c r="AE23" s="1"/>
      <c r="AF23" s="1"/>
      <c r="AH23" s="1"/>
    </row>
    <row r="24" spans="1:34" x14ac:dyDescent="0.25">
      <c r="A24">
        <f t="shared" si="4"/>
        <v>1982</v>
      </c>
      <c r="B24" s="7">
        <f>'raw data'!C58/1000</f>
        <v>6805.7579999999998</v>
      </c>
      <c r="C24" s="15">
        <f>'capital stock data'!I35</f>
        <v>1502.036423819206</v>
      </c>
      <c r="D24" s="7">
        <f t="shared" si="1"/>
        <v>5303.7215761807938</v>
      </c>
      <c r="E24" s="14">
        <f>'hours data'!D36</f>
        <v>178797.75563434561</v>
      </c>
      <c r="F24" s="14">
        <f>'hours data'!J36*52/10</f>
        <v>552385.6</v>
      </c>
      <c r="G24" s="14">
        <f t="shared" si="0"/>
        <v>373587.8443656544</v>
      </c>
      <c r="H24" s="16">
        <f>'capital stock data'!M35</f>
        <v>18770.839193768225</v>
      </c>
      <c r="I24" s="16"/>
      <c r="J24" s="8">
        <f>(1-alpha!$I$1)*B24/E24</f>
        <v>2.4211875852599055E-2</v>
      </c>
      <c r="K24" s="2">
        <f t="shared" si="7"/>
        <v>0.36962349007648471</v>
      </c>
      <c r="L24" s="8"/>
      <c r="M24" s="8"/>
      <c r="N24" s="8">
        <f>alpha!$I$1*B24/H24-'capital stock data'!$P$8</f>
        <v>7.6434378900246971E-2</v>
      </c>
      <c r="O24">
        <f t="shared" si="5"/>
        <v>0.9388296537309837</v>
      </c>
      <c r="R24">
        <f t="shared" si="2"/>
        <v>0.37399206623519632</v>
      </c>
      <c r="S24">
        <f t="shared" si="6"/>
        <v>0.9486961262696243</v>
      </c>
      <c r="T24">
        <f t="shared" si="3"/>
        <v>0.6360833080080307</v>
      </c>
      <c r="AC24" s="10"/>
      <c r="AE24" s="1"/>
      <c r="AF24" s="1"/>
      <c r="AH24" s="1"/>
    </row>
    <row r="25" spans="1:34" x14ac:dyDescent="0.25">
      <c r="A25">
        <f t="shared" si="4"/>
        <v>1983</v>
      </c>
      <c r="B25" s="7">
        <f>'raw data'!C59/1000</f>
        <v>7117.7290000000003</v>
      </c>
      <c r="C25" s="15">
        <f>'capital stock data'!I36</f>
        <v>1583.907301788809</v>
      </c>
      <c r="D25" s="7">
        <f t="shared" si="1"/>
        <v>5533.8216982111917</v>
      </c>
      <c r="E25" s="14">
        <f>'hours data'!D37</f>
        <v>181683.40345365714</v>
      </c>
      <c r="F25" s="14">
        <f>'hours data'!J37*52/10</f>
        <v>557720.80000000005</v>
      </c>
      <c r="G25" s="14">
        <f t="shared" si="0"/>
        <v>376037.39654634288</v>
      </c>
      <c r="H25" s="16">
        <f>'capital stock data'!M36</f>
        <v>19230.884114941637</v>
      </c>
      <c r="I25" s="16"/>
      <c r="J25" s="8">
        <f>(1-alpha!$I$1)*B25/E25</f>
        <v>2.4919549731902371E-2</v>
      </c>
      <c r="K25" s="2">
        <f t="shared" si="7"/>
        <v>0.37128518908756403</v>
      </c>
      <c r="L25" s="8"/>
      <c r="M25" s="8"/>
      <c r="N25" s="8">
        <f>alpha!$I$1*B25/H25-'capital stock data'!$P$8</f>
        <v>7.9181552044086626E-2</v>
      </c>
      <c r="O25">
        <f t="shared" si="5"/>
        <v>0.96682958615303283</v>
      </c>
      <c r="R25">
        <f t="shared" si="2"/>
        <v>0.37399206623519632</v>
      </c>
      <c r="S25">
        <f t="shared" si="6"/>
        <v>0.9486961262696243</v>
      </c>
      <c r="T25">
        <f t="shared" si="3"/>
        <v>0.6360833080080307</v>
      </c>
      <c r="AC25" s="10"/>
      <c r="AE25" s="1"/>
      <c r="AF25" s="1"/>
      <c r="AH25" s="1"/>
    </row>
    <row r="26" spans="1:34" x14ac:dyDescent="0.25">
      <c r="A26">
        <f t="shared" si="4"/>
        <v>1984</v>
      </c>
      <c r="B26" s="7">
        <f>'raw data'!C60/1000</f>
        <v>7632.8119999999999</v>
      </c>
      <c r="C26" s="15">
        <f>'capital stock data'!I37</f>
        <v>1915.5165888518789</v>
      </c>
      <c r="D26" s="7">
        <f t="shared" si="1"/>
        <v>5717.2954111481213</v>
      </c>
      <c r="E26" s="14">
        <f>'hours data'!D38</f>
        <v>190214.37632981318</v>
      </c>
      <c r="F26" s="14">
        <f>'hours data'!J38*52/10</f>
        <v>581724</v>
      </c>
      <c r="G26" s="14">
        <f t="shared" si="0"/>
        <v>391509.62367018685</v>
      </c>
      <c r="H26" s="16">
        <f>'capital stock data'!M37</f>
        <v>19747.262275956185</v>
      </c>
      <c r="I26" s="16"/>
      <c r="J26" s="8">
        <f>(1-alpha!$I$1)*B26/E26</f>
        <v>2.5524381490204057E-2</v>
      </c>
      <c r="K26" s="2">
        <f t="shared" si="7"/>
        <v>0.36391934994670055</v>
      </c>
      <c r="L26" s="8"/>
      <c r="M26" s="8"/>
      <c r="N26" s="8">
        <f>alpha!$I$1*B26/H26-'capital stock data'!$P$8</f>
        <v>8.5151742373733866E-2</v>
      </c>
      <c r="O26">
        <f t="shared" si="5"/>
        <v>0.95208341227288917</v>
      </c>
      <c r="R26">
        <f t="shared" si="2"/>
        <v>0.37399206623519632</v>
      </c>
      <c r="S26">
        <f t="shared" si="6"/>
        <v>0.9486961262696243</v>
      </c>
      <c r="T26">
        <f t="shared" si="3"/>
        <v>0.6360833080080307</v>
      </c>
      <c r="AC26" s="10"/>
      <c r="AE26" s="1"/>
      <c r="AF26" s="1"/>
      <c r="AH26" s="1"/>
    </row>
    <row r="27" spans="1:34" x14ac:dyDescent="0.25">
      <c r="A27">
        <f t="shared" si="4"/>
        <v>1985</v>
      </c>
      <c r="B27" s="7">
        <f>'raw data'!C61/1000</f>
        <v>7951.0739999999996</v>
      </c>
      <c r="C27" s="15">
        <f>'capital stock data'!I38</f>
        <v>1923.2328255098719</v>
      </c>
      <c r="D27" s="7">
        <f t="shared" si="1"/>
        <v>6027.8411744901277</v>
      </c>
      <c r="E27" s="14">
        <f>'hours data'!D39</f>
        <v>193386.61845752332</v>
      </c>
      <c r="F27" s="14">
        <f>'hours data'!J39*52/10</f>
        <v>594432.80000000005</v>
      </c>
      <c r="G27" s="14">
        <f t="shared" si="0"/>
        <v>401046.18154247676</v>
      </c>
      <c r="H27" s="16">
        <f>'capital stock data'!M38</f>
        <v>20566.584961080232</v>
      </c>
      <c r="I27" s="16"/>
      <c r="J27" s="8">
        <f>(1-alpha!$I$1)*B27/E27</f>
        <v>2.6152509891719921E-2</v>
      </c>
      <c r="K27" s="2">
        <f t="shared" si="7"/>
        <v>0.36496525847970174</v>
      </c>
      <c r="L27" s="8"/>
      <c r="M27" s="8"/>
      <c r="N27" s="8">
        <f>alpha!$I$1*B27/H27-'capital stock data'!$P$8</f>
        <v>8.517958014755754E-2</v>
      </c>
      <c r="O27">
        <f t="shared" si="5"/>
        <v>0.97155984071858048</v>
      </c>
      <c r="R27">
        <f t="shared" si="2"/>
        <v>0.37399206623519632</v>
      </c>
      <c r="S27">
        <f t="shared" si="6"/>
        <v>0.9486961262696243</v>
      </c>
      <c r="T27">
        <f t="shared" si="3"/>
        <v>0.6360833080080307</v>
      </c>
      <c r="AC27" s="10"/>
      <c r="AE27" s="1"/>
      <c r="AF27" s="1"/>
      <c r="AH27" s="1"/>
    </row>
    <row r="28" spans="1:34" x14ac:dyDescent="0.25">
      <c r="A28">
        <f t="shared" si="4"/>
        <v>1986</v>
      </c>
      <c r="B28" s="7">
        <f>'raw data'!C62/1000</f>
        <v>8226.3919999999998</v>
      </c>
      <c r="C28" s="15">
        <f>'capital stock data'!I39</f>
        <v>1952.9968360629925</v>
      </c>
      <c r="D28" s="7">
        <f t="shared" si="1"/>
        <v>6273.3951639370071</v>
      </c>
      <c r="E28" s="14">
        <f>'hours data'!D40</f>
        <v>195317.40617368277</v>
      </c>
      <c r="F28" s="14">
        <f>'hours data'!J40*52/10</f>
        <v>604458.4</v>
      </c>
      <c r="G28" s="14">
        <f t="shared" si="0"/>
        <v>409140.99382631725</v>
      </c>
      <c r="H28" s="16">
        <f>'capital stock data'!M39</f>
        <v>21348.142310780637</v>
      </c>
      <c r="I28" s="16"/>
      <c r="J28" s="8">
        <f>(1-alpha!$I$1)*B28/E28</f>
        <v>2.6790600688592667E-2</v>
      </c>
      <c r="K28" s="2">
        <f t="shared" si="7"/>
        <v>0.36400156172326964</v>
      </c>
      <c r="L28" s="8"/>
      <c r="M28" s="8"/>
      <c r="N28" s="8">
        <f>alpha!$I$1*B28/H28-'capital stock data'!$P$8</f>
        <v>8.4722159329846849E-2</v>
      </c>
      <c r="O28">
        <f t="shared" si="5"/>
        <v>0.9594499660374145</v>
      </c>
      <c r="R28">
        <f t="shared" si="2"/>
        <v>0.37399206623519632</v>
      </c>
      <c r="S28">
        <f t="shared" si="6"/>
        <v>0.9486961262696243</v>
      </c>
      <c r="T28">
        <f t="shared" si="3"/>
        <v>0.6360833080080307</v>
      </c>
      <c r="AC28" s="10"/>
      <c r="AE28" s="1"/>
      <c r="AF28" s="1"/>
      <c r="AH28" s="1"/>
    </row>
    <row r="29" spans="1:34" x14ac:dyDescent="0.25">
      <c r="A29">
        <f t="shared" si="4"/>
        <v>1987</v>
      </c>
      <c r="B29" s="7">
        <f>'raw data'!C63/1000</f>
        <v>8510.99</v>
      </c>
      <c r="C29" s="15">
        <f>'capital stock data'!I40</f>
        <v>2010.3155009345621</v>
      </c>
      <c r="D29" s="7">
        <f t="shared" si="1"/>
        <v>6500.6744990654379</v>
      </c>
      <c r="E29" s="14">
        <f>'hours data'!D41</f>
        <v>201057.27276454616</v>
      </c>
      <c r="F29" s="14">
        <f>'hours data'!J41*52/10</f>
        <v>620978.80000000005</v>
      </c>
      <c r="G29" s="14">
        <f t="shared" si="0"/>
        <v>419921.52723545389</v>
      </c>
      <c r="H29" s="16">
        <f>'capital stock data'!M40</f>
        <v>22116.078497424634</v>
      </c>
      <c r="I29" s="16"/>
      <c r="J29" s="8">
        <f>(1-alpha!$I$1)*B29/E29</f>
        <v>2.692615193265421E-2</v>
      </c>
      <c r="K29" s="2">
        <f t="shared" si="7"/>
        <v>0.36505168873699317</v>
      </c>
      <c r="L29" s="8"/>
      <c r="M29" s="8"/>
      <c r="N29" s="8">
        <f>alpha!$I$1*B29/H29-'capital stock data'!$P$8</f>
        <v>8.4535856139709167E-2</v>
      </c>
      <c r="O29">
        <f t="shared" si="5"/>
        <v>0.95545857162015568</v>
      </c>
      <c r="R29">
        <f t="shared" si="2"/>
        <v>0.37399206623519632</v>
      </c>
      <c r="S29">
        <f t="shared" si="6"/>
        <v>0.9486961262696243</v>
      </c>
      <c r="T29">
        <f t="shared" si="3"/>
        <v>0.6360833080080307</v>
      </c>
      <c r="AC29" s="10"/>
      <c r="AE29" s="1"/>
      <c r="AF29" s="1"/>
      <c r="AH29" s="1"/>
    </row>
    <row r="30" spans="1:34" x14ac:dyDescent="0.25">
      <c r="A30">
        <f t="shared" si="4"/>
        <v>1988</v>
      </c>
      <c r="B30" s="7">
        <f>'raw data'!C64/1000</f>
        <v>8866.4979999999996</v>
      </c>
      <c r="C30" s="15">
        <f>'capital stock data'!I41</f>
        <v>2024.027118295299</v>
      </c>
      <c r="D30" s="7">
        <f t="shared" si="1"/>
        <v>6842.4708817047003</v>
      </c>
      <c r="E30" s="14">
        <f>'hours data'!D42</f>
        <v>206401.23865891693</v>
      </c>
      <c r="F30" s="14">
        <f>'hours data'!J42*52/10</f>
        <v>638664</v>
      </c>
      <c r="G30" s="14">
        <f t="shared" si="0"/>
        <v>432262.7613410831</v>
      </c>
      <c r="H30" s="16">
        <f>'capital stock data'!M41</f>
        <v>22898.704302215268</v>
      </c>
      <c r="I30" s="16"/>
      <c r="J30" s="8">
        <f>(1-alpha!$I$1)*B30/E30</f>
        <v>2.7324600447803254E-2</v>
      </c>
      <c r="K30" s="2">
        <f t="shared" si="7"/>
        <v>0.3668122433463023</v>
      </c>
      <c r="L30" s="8"/>
      <c r="M30" s="8"/>
      <c r="N30" s="8">
        <f>alpha!$I$1*B30/H30-'capital stock data'!$P$8</f>
        <v>8.5399261676303087E-2</v>
      </c>
      <c r="O30">
        <f t="shared" si="5"/>
        <v>0.96976167203979202</v>
      </c>
      <c r="R30">
        <f t="shared" si="2"/>
        <v>0.37399206623519632</v>
      </c>
      <c r="S30">
        <f t="shared" si="6"/>
        <v>0.9486961262696243</v>
      </c>
      <c r="T30">
        <f t="shared" si="3"/>
        <v>0.6360833080080307</v>
      </c>
      <c r="AC30" s="10"/>
      <c r="AE30" s="1"/>
      <c r="AF30" s="1"/>
      <c r="AH30" s="1"/>
    </row>
    <row r="31" spans="1:34" x14ac:dyDescent="0.25">
      <c r="A31">
        <f t="shared" si="4"/>
        <v>1989</v>
      </c>
      <c r="B31" s="7">
        <f>'raw data'!C65/1000</f>
        <v>9192.134</v>
      </c>
      <c r="C31" s="15">
        <f>'capital stock data'!I42</f>
        <v>2069.4986025113531</v>
      </c>
      <c r="D31" s="7">
        <f t="shared" si="1"/>
        <v>7122.635397488647</v>
      </c>
      <c r="E31" s="14">
        <f>'hours data'!D43</f>
        <v>211919.61260075669</v>
      </c>
      <c r="F31" s="14">
        <f>'hours data'!J43*52/10</f>
        <v>652969.19999999995</v>
      </c>
      <c r="G31" s="14">
        <f t="shared" si="0"/>
        <v>441049.58739924326</v>
      </c>
      <c r="H31" s="16">
        <f>'capital stock data'!M42</f>
        <v>23651.597239550327</v>
      </c>
      <c r="I31" s="16"/>
      <c r="J31" s="8">
        <f>(1-alpha!$I$1)*B31/E31</f>
        <v>2.7590476080137066E-2</v>
      </c>
      <c r="K31" s="2">
        <f t="shared" si="7"/>
        <v>0.36921291919639515</v>
      </c>
      <c r="L31" s="8"/>
      <c r="M31" s="8"/>
      <c r="N31" s="8">
        <f>alpha!$I$1*B31/H31-'capital stock data'!$P$8</f>
        <v>8.5924126727441888E-2</v>
      </c>
      <c r="O31">
        <f t="shared" si="5"/>
        <v>0.95857980125958819</v>
      </c>
      <c r="R31">
        <f t="shared" si="2"/>
        <v>0.37399206623519632</v>
      </c>
      <c r="S31">
        <f t="shared" si="6"/>
        <v>0.9486961262696243</v>
      </c>
      <c r="T31">
        <f t="shared" si="3"/>
        <v>0.6360833080080307</v>
      </c>
      <c r="AC31" s="10"/>
      <c r="AE31" s="1"/>
      <c r="AF31" s="1"/>
      <c r="AH31" s="1"/>
    </row>
    <row r="32" spans="1:34" x14ac:dyDescent="0.25">
      <c r="A32">
        <f t="shared" si="4"/>
        <v>1990</v>
      </c>
      <c r="B32" s="7">
        <f>'raw data'!C66/1000</f>
        <v>9365.4940000000006</v>
      </c>
      <c r="C32" s="15">
        <f>'capital stock data'!I43</f>
        <v>2016.3171937642289</v>
      </c>
      <c r="D32" s="7">
        <f t="shared" si="1"/>
        <v>7349.1768062357714</v>
      </c>
      <c r="E32" s="14">
        <f>'hours data'!D44</f>
        <v>213458.77733319654</v>
      </c>
      <c r="F32" s="14">
        <f>'hours data'!J44*52/10</f>
        <v>660899.19999999995</v>
      </c>
      <c r="G32" s="14">
        <f t="shared" si="0"/>
        <v>447440.42266680341</v>
      </c>
      <c r="H32" s="16">
        <f>'capital stock data'!M43</f>
        <v>24408.167682952309</v>
      </c>
      <c r="I32" s="16"/>
      <c r="J32" s="8">
        <f>(1-alpha!$I$1)*B32/E32</f>
        <v>2.7908125770581327E-2</v>
      </c>
      <c r="K32" s="2">
        <f t="shared" si="7"/>
        <v>0.37048943655109928</v>
      </c>
      <c r="L32" s="8"/>
      <c r="M32" s="8"/>
      <c r="N32" s="8">
        <f>alpha!$I$1*B32/H32-'capital stock data'!$P$8</f>
        <v>8.4124844685143654E-2</v>
      </c>
      <c r="O32">
        <f t="shared" si="5"/>
        <v>0.95174079445682991</v>
      </c>
      <c r="R32">
        <f t="shared" si="2"/>
        <v>0.37399206623519632</v>
      </c>
      <c r="S32">
        <f t="shared" si="6"/>
        <v>0.9486961262696243</v>
      </c>
      <c r="T32">
        <f t="shared" si="3"/>
        <v>0.6360833080080307</v>
      </c>
      <c r="AC32" s="10"/>
      <c r="AE32" s="1"/>
      <c r="AF32" s="1"/>
      <c r="AH32" s="1"/>
    </row>
    <row r="33" spans="1:34" x14ac:dyDescent="0.25">
      <c r="A33">
        <f t="shared" si="4"/>
        <v>1991</v>
      </c>
      <c r="B33" s="7">
        <f>'raw data'!C67/1000</f>
        <v>9355.3549999999996</v>
      </c>
      <c r="C33" s="15">
        <f>'capital stock data'!I44</f>
        <v>1881.4184925543132</v>
      </c>
      <c r="D33" s="7">
        <f t="shared" si="1"/>
        <v>7473.9365074456864</v>
      </c>
      <c r="E33" s="14">
        <f>'hours data'!D45</f>
        <v>209551.3770006492</v>
      </c>
      <c r="F33" s="14">
        <f>'hours data'!J45*52/10</f>
        <v>654669.6</v>
      </c>
      <c r="G33" s="14">
        <f t="shared" si="0"/>
        <v>445118.22299935075</v>
      </c>
      <c r="H33" s="16">
        <f>'capital stock data'!M44</f>
        <v>25069.558596743209</v>
      </c>
      <c r="I33" s="16"/>
      <c r="J33" s="8">
        <f>(1-alpha!$I$1)*B33/E33</f>
        <v>2.8397738259534483E-2</v>
      </c>
      <c r="K33" s="2">
        <f t="shared" si="7"/>
        <v>0.37157351868576788</v>
      </c>
      <c r="L33" s="8"/>
      <c r="M33" s="8"/>
      <c r="N33" s="8">
        <f>alpha!$I$1*B33/H33-'capital stock data'!$P$8</f>
        <v>8.0293754026735983E-2</v>
      </c>
      <c r="O33">
        <f t="shared" si="5"/>
        <v>0.94138840154928338</v>
      </c>
      <c r="R33">
        <f t="shared" si="2"/>
        <v>0.37399206623519632</v>
      </c>
      <c r="S33">
        <f t="shared" si="6"/>
        <v>0.9486961262696243</v>
      </c>
      <c r="T33">
        <f t="shared" si="3"/>
        <v>0.6360833080080307</v>
      </c>
      <c r="AC33" s="10"/>
      <c r="AE33" s="1"/>
      <c r="AF33" s="1"/>
      <c r="AH33" s="1"/>
    </row>
    <row r="34" spans="1:34" x14ac:dyDescent="0.25">
      <c r="A34">
        <f t="shared" si="4"/>
        <v>1992</v>
      </c>
      <c r="B34" s="7">
        <f>'raw data'!C68/1000</f>
        <v>9684.8919999999998</v>
      </c>
      <c r="C34" s="15">
        <f>'capital stock data'!I45</f>
        <v>1944.4921327730954</v>
      </c>
      <c r="D34" s="7">
        <f t="shared" si="1"/>
        <v>7740.3998672269045</v>
      </c>
      <c r="E34" s="14">
        <f>'hours data'!D46</f>
        <v>210052.45005518763</v>
      </c>
      <c r="F34" s="14">
        <f>'hours data'!J46*52/10</f>
        <v>655241.6</v>
      </c>
      <c r="G34" s="14">
        <f t="shared" si="0"/>
        <v>445189.14994481235</v>
      </c>
      <c r="H34" s="16">
        <f>'capital stock data'!M45</f>
        <v>25559.336216812735</v>
      </c>
      <c r="I34" s="16"/>
      <c r="J34" s="8">
        <f>(1-alpha!$I$1)*B34/E34</f>
        <v>2.9327904242211763E-2</v>
      </c>
      <c r="K34" s="2">
        <f t="shared" si="7"/>
        <v>0.37219071269864828</v>
      </c>
      <c r="L34" s="8"/>
      <c r="M34" s="8"/>
      <c r="N34" s="8">
        <f>alpha!$I$1*B34/H34-'capital stock data'!$P$8</f>
        <v>8.2383393416566711E-2</v>
      </c>
      <c r="O34">
        <f t="shared" si="5"/>
        <v>0.95682578916649852</v>
      </c>
      <c r="R34">
        <f t="shared" si="2"/>
        <v>0.37399206623519632</v>
      </c>
      <c r="S34">
        <f t="shared" si="6"/>
        <v>0.9486961262696243</v>
      </c>
      <c r="T34">
        <f t="shared" si="3"/>
        <v>0.6360833080080307</v>
      </c>
      <c r="AC34" s="10"/>
      <c r="AE34" s="1"/>
      <c r="AF34" s="1"/>
      <c r="AH34" s="1"/>
    </row>
    <row r="35" spans="1:34" x14ac:dyDescent="0.25">
      <c r="A35">
        <f t="shared" si="4"/>
        <v>1993</v>
      </c>
      <c r="B35" s="7">
        <f>'raw data'!C69/1000</f>
        <v>9951.5020000000004</v>
      </c>
      <c r="C35" s="15">
        <f>'capital stock data'!I46</f>
        <v>2029.4722857845211</v>
      </c>
      <c r="D35" s="7">
        <f t="shared" si="1"/>
        <v>7922.0297142154795</v>
      </c>
      <c r="E35" s="14">
        <f>'hours data'!D47</f>
        <v>214269.17614196797</v>
      </c>
      <c r="F35" s="14">
        <f>'hours data'!J47*52/10</f>
        <v>666166.80000000005</v>
      </c>
      <c r="G35" s="14">
        <f t="shared" si="0"/>
        <v>451897.62385803205</v>
      </c>
      <c r="H35" s="16">
        <f>'capital stock data'!M46</f>
        <v>26084.999341662329</v>
      </c>
      <c r="I35" s="16"/>
      <c r="J35" s="8">
        <f>(1-alpha!$I$1)*B35/E35</f>
        <v>2.9542206796998587E-2</v>
      </c>
      <c r="K35" s="2">
        <f t="shared" si="7"/>
        <v>0.37241438932571058</v>
      </c>
      <c r="L35" s="8"/>
      <c r="M35" s="8"/>
      <c r="N35" s="8">
        <f>alpha!$I$1*B35/H35-'capital stock data'!$P$8</f>
        <v>8.3324077164527346E-2</v>
      </c>
      <c r="O35">
        <f t="shared" si="5"/>
        <v>0.94474515780220969</v>
      </c>
      <c r="R35">
        <f t="shared" si="2"/>
        <v>0.37399206623519632</v>
      </c>
      <c r="S35">
        <f t="shared" si="6"/>
        <v>0.9486961262696243</v>
      </c>
      <c r="T35">
        <f t="shared" si="3"/>
        <v>0.6360833080080307</v>
      </c>
      <c r="AC35" s="10"/>
      <c r="AE35" s="1"/>
      <c r="AF35" s="1"/>
      <c r="AH35" s="1"/>
    </row>
    <row r="36" spans="1:34" x14ac:dyDescent="0.25">
      <c r="A36">
        <f t="shared" si="4"/>
        <v>1994</v>
      </c>
      <c r="B36" s="7">
        <f>'raw data'!C70/1000</f>
        <v>10352.432000000001</v>
      </c>
      <c r="C36" s="15">
        <f>'capital stock data'!I47</f>
        <v>2202.9040229047059</v>
      </c>
      <c r="D36" s="7">
        <f t="shared" si="1"/>
        <v>8149.5279770952948</v>
      </c>
      <c r="E36" s="14">
        <f>'hours data'!D48</f>
        <v>219799.62602281128</v>
      </c>
      <c r="F36" s="14">
        <f>'hours data'!J48*52/10</f>
        <v>680903.6</v>
      </c>
      <c r="G36" s="14">
        <f t="shared" si="0"/>
        <v>461103.9739771887</v>
      </c>
      <c r="H36" s="16">
        <f>'capital stock data'!M47</f>
        <v>26666.462437236703</v>
      </c>
      <c r="I36" s="16"/>
      <c r="J36" s="8">
        <f>(1-alpha!$I$1)*B36/E36</f>
        <v>2.9959146481008059E-2</v>
      </c>
      <c r="K36" s="2">
        <f t="shared" si="7"/>
        <v>0.3710434651981625</v>
      </c>
      <c r="L36" s="8"/>
      <c r="M36" s="8"/>
      <c r="N36" s="8">
        <f>alpha!$I$1*B36/H36-'capital stock data'!$P$8</f>
        <v>8.5768253587174395E-2</v>
      </c>
      <c r="O36">
        <f t="shared" si="5"/>
        <v>0.94745555986880825</v>
      </c>
      <c r="R36">
        <f t="shared" si="2"/>
        <v>0.37399206623519632</v>
      </c>
      <c r="S36">
        <f t="shared" si="6"/>
        <v>0.9486961262696243</v>
      </c>
      <c r="T36">
        <f t="shared" si="3"/>
        <v>0.6360833080080307</v>
      </c>
      <c r="AC36" s="10"/>
      <c r="AE36" s="1"/>
      <c r="AF36" s="1"/>
      <c r="AH36" s="1"/>
    </row>
    <row r="37" spans="1:34" x14ac:dyDescent="0.25">
      <c r="A37">
        <f t="shared" si="4"/>
        <v>1995</v>
      </c>
      <c r="B37" s="7">
        <f>'raw data'!C71/1000</f>
        <v>10630.321</v>
      </c>
      <c r="C37" s="15">
        <f>'capital stock data'!I48</f>
        <v>2261.3508888599613</v>
      </c>
      <c r="D37" s="7">
        <f t="shared" si="1"/>
        <v>8368.9701111400391</v>
      </c>
      <c r="E37" s="14">
        <f>'hours data'!D49</f>
        <v>225162.90897140445</v>
      </c>
      <c r="F37" s="14">
        <f>'hours data'!J49*52/10</f>
        <v>695500</v>
      </c>
      <c r="G37" s="14">
        <f t="shared" si="0"/>
        <v>470337.09102859558</v>
      </c>
      <c r="H37" s="16">
        <f>'capital stock data'!M48</f>
        <v>27389.079565219381</v>
      </c>
      <c r="I37" s="16"/>
      <c r="J37" s="8">
        <f>(1-alpha!$I$1)*B37/E37</f>
        <v>3.0030566658409877E-2</v>
      </c>
      <c r="K37" s="2">
        <f t="shared" si="7"/>
        <v>0.37206238197233954</v>
      </c>
      <c r="L37" s="8"/>
      <c r="M37" s="8"/>
      <c r="N37" s="8">
        <f>alpha!$I$1*B37/H37-'capital stock data'!$P$8</f>
        <v>8.5733112004903342E-2</v>
      </c>
      <c r="O37">
        <f t="shared" si="5"/>
        <v>0.9458373917061127</v>
      </c>
      <c r="R37">
        <f t="shared" si="2"/>
        <v>0.37399206623519632</v>
      </c>
      <c r="S37">
        <f t="shared" si="6"/>
        <v>0.9486961262696243</v>
      </c>
      <c r="T37">
        <f t="shared" si="3"/>
        <v>0.6360833080080307</v>
      </c>
      <c r="AC37" s="10"/>
      <c r="AE37" s="1"/>
      <c r="AF37" s="1"/>
      <c r="AH37" s="1"/>
    </row>
    <row r="38" spans="1:34" x14ac:dyDescent="0.25">
      <c r="A38">
        <f t="shared" si="4"/>
        <v>1996</v>
      </c>
      <c r="B38" s="7">
        <f>'raw data'!C72/1000</f>
        <v>11031.35</v>
      </c>
      <c r="C38" s="15">
        <f>'capital stock data'!I49</f>
        <v>2394.0031674115662</v>
      </c>
      <c r="D38" s="7">
        <f t="shared" si="1"/>
        <v>8637.3468325884351</v>
      </c>
      <c r="E38" s="14">
        <f>'hours data'!D50</f>
        <v>227789.85967750935</v>
      </c>
      <c r="F38" s="14">
        <f>'hours data'!J50*52/10</f>
        <v>707122</v>
      </c>
      <c r="G38" s="14">
        <f t="shared" si="0"/>
        <v>479332.14032249065</v>
      </c>
      <c r="H38" s="16">
        <f>'capital stock data'!M49</f>
        <v>28130.030227022744</v>
      </c>
      <c r="I38" s="16"/>
      <c r="J38" s="8">
        <f>(1-alpha!$I$1)*B38/E38</f>
        <v>3.0804082366653277E-2</v>
      </c>
      <c r="K38" s="2">
        <f t="shared" si="7"/>
        <v>0.36907427112918606</v>
      </c>
      <c r="L38" s="8"/>
      <c r="M38" s="8"/>
      <c r="N38" s="8">
        <f>alpha!$I$1*B38/H38-'capital stock data'!$P$8</f>
        <v>8.7200799467832948E-2</v>
      </c>
      <c r="O38">
        <f t="shared" si="5"/>
        <v>0.94928928561833581</v>
      </c>
      <c r="R38">
        <f t="shared" si="2"/>
        <v>0.37399206623519632</v>
      </c>
      <c r="S38">
        <f t="shared" si="6"/>
        <v>0.9486961262696243</v>
      </c>
      <c r="T38">
        <f t="shared" si="3"/>
        <v>0.6360833080080307</v>
      </c>
      <c r="AC38" s="10"/>
      <c r="AE38" s="1"/>
      <c r="AF38" s="1"/>
      <c r="AH38" s="1"/>
    </row>
    <row r="39" spans="1:34" x14ac:dyDescent="0.25">
      <c r="A39">
        <f t="shared" si="4"/>
        <v>1997</v>
      </c>
      <c r="B39" s="7">
        <f>'raw data'!C73/1000</f>
        <v>11521.938</v>
      </c>
      <c r="C39" s="15">
        <f>'capital stock data'!I50</f>
        <v>2582.033525799669</v>
      </c>
      <c r="D39" s="7">
        <f t="shared" si="1"/>
        <v>8939.9044742003316</v>
      </c>
      <c r="E39" s="14">
        <f>'hours data'!D51</f>
        <v>234394.15630163034</v>
      </c>
      <c r="F39" s="14">
        <f>'hours data'!J51*52/10</f>
        <v>722072</v>
      </c>
      <c r="G39" s="14">
        <f t="shared" si="0"/>
        <v>487677.84369836969</v>
      </c>
      <c r="H39" s="16">
        <f>'capital stock data'!M50</f>
        <v>28962.502119079392</v>
      </c>
      <c r="I39" s="16"/>
      <c r="J39" s="8">
        <f>(1-alpha!$I$1)*B39/E39</f>
        <v>3.1267470799366752E-2</v>
      </c>
      <c r="K39" s="2">
        <f t="shared" si="7"/>
        <v>0.36959535515443021</v>
      </c>
      <c r="L39" s="8"/>
      <c r="M39" s="8"/>
      <c r="N39" s="8">
        <f>alpha!$I$1*B39/H39-'capital stock data'!$P$8</f>
        <v>8.9263102206746422E-2</v>
      </c>
      <c r="O39">
        <f t="shared" si="5"/>
        <v>0.95021028450400091</v>
      </c>
      <c r="R39">
        <f t="shared" si="2"/>
        <v>0.37399206623519632</v>
      </c>
      <c r="S39">
        <f t="shared" si="6"/>
        <v>0.9486961262696243</v>
      </c>
      <c r="T39">
        <f t="shared" si="3"/>
        <v>0.6360833080080307</v>
      </c>
      <c r="AC39" s="10"/>
      <c r="AE39" s="1"/>
      <c r="AF39" s="1"/>
      <c r="AH39" s="1"/>
    </row>
    <row r="40" spans="1:34" x14ac:dyDescent="0.25">
      <c r="A40">
        <f t="shared" si="4"/>
        <v>1998</v>
      </c>
      <c r="B40" s="7">
        <f>'raw data'!C74/1000</f>
        <v>12038.282999999999</v>
      </c>
      <c r="C40" s="15">
        <f>'capital stock data'!I51</f>
        <v>2763.7894890932921</v>
      </c>
      <c r="D40" s="7">
        <f t="shared" si="1"/>
        <v>9274.4935109067083</v>
      </c>
      <c r="E40" s="14">
        <f>'hours data'!D52</f>
        <v>239822.64606310285</v>
      </c>
      <c r="F40" s="14">
        <f>'hours data'!J52*52/10</f>
        <v>737900.8</v>
      </c>
      <c r="G40" s="14">
        <f t="shared" si="0"/>
        <v>498078.15393689717</v>
      </c>
      <c r="H40" s="16">
        <f>'capital stock data'!M51</f>
        <v>29936.79286940099</v>
      </c>
      <c r="I40" s="16"/>
      <c r="J40" s="8">
        <f>(1-alpha!$I$1)*B40/E40</f>
        <v>3.1929223528632131E-2</v>
      </c>
      <c r="K40" s="2">
        <f t="shared" si="7"/>
        <v>0.36836080967378992</v>
      </c>
      <c r="L40" s="8"/>
      <c r="M40" s="8"/>
      <c r="N40" s="8">
        <f>alpha!$I$1*B40/H40-'capital stock data'!$P$8</f>
        <v>9.0828210295974612E-2</v>
      </c>
      <c r="O40">
        <f t="shared" si="5"/>
        <v>0.95104477209472216</v>
      </c>
      <c r="R40">
        <f t="shared" si="2"/>
        <v>0.37399206623519632</v>
      </c>
      <c r="S40">
        <f t="shared" si="6"/>
        <v>0.9486961262696243</v>
      </c>
      <c r="T40">
        <f t="shared" si="3"/>
        <v>0.6360833080080307</v>
      </c>
      <c r="AC40" s="10"/>
      <c r="AE40" s="1"/>
      <c r="AF40" s="1"/>
      <c r="AH40" s="1"/>
    </row>
    <row r="41" spans="1:34" x14ac:dyDescent="0.25">
      <c r="A41">
        <f t="shared" si="4"/>
        <v>1999</v>
      </c>
      <c r="B41" s="7">
        <f>'raw data'!C75/1000</f>
        <v>12610.491</v>
      </c>
      <c r="C41" s="15">
        <f>'capital stock data'!I52</f>
        <v>2953.4237714129331</v>
      </c>
      <c r="D41" s="7">
        <f t="shared" si="1"/>
        <v>9657.0672285870678</v>
      </c>
      <c r="E41" s="14">
        <f>'hours data'!D53</f>
        <v>243986.62503907704</v>
      </c>
      <c r="F41" s="14">
        <f>'hours data'!J53*52/10</f>
        <v>751249.2</v>
      </c>
      <c r="G41" s="14">
        <f t="shared" si="0"/>
        <v>507262.57496092294</v>
      </c>
      <c r="H41" s="16">
        <f>'capital stock data'!M52</f>
        <v>31038.755550200109</v>
      </c>
      <c r="I41" s="16"/>
      <c r="J41" s="8">
        <f>(1-alpha!$I$1)*B41/E41</f>
        <v>3.2876076012776513E-2</v>
      </c>
      <c r="K41" s="2">
        <f t="shared" si="7"/>
        <v>0.36671659557505226</v>
      </c>
      <c r="L41" s="8"/>
      <c r="M41" s="8"/>
      <c r="N41" s="8">
        <f>alpha!$I$1*B41/H41-'capital stock data'!$P$8</f>
        <v>9.2341656655109308E-2</v>
      </c>
      <c r="O41">
        <f t="shared" si="5"/>
        <v>0.95322748740920826</v>
      </c>
      <c r="R41">
        <f t="shared" ref="R41:R60" si="8">R40</f>
        <v>0.37399206623519632</v>
      </c>
      <c r="S41">
        <f t="shared" ref="S41:S60" si="9">S40</f>
        <v>0.9486961262696243</v>
      </c>
      <c r="T41">
        <f t="shared" ref="T41:T60" si="10">T40</f>
        <v>0.6360833080080307</v>
      </c>
      <c r="AC41" s="10"/>
      <c r="AE41" s="1"/>
      <c r="AF41" s="1"/>
      <c r="AH41" s="1"/>
    </row>
    <row r="42" spans="1:34" x14ac:dyDescent="0.25">
      <c r="A42">
        <f t="shared" si="4"/>
        <v>2000</v>
      </c>
      <c r="B42" s="7">
        <f>'raw data'!C76/1000</f>
        <v>13130.986999999999</v>
      </c>
      <c r="C42" s="15">
        <f>'capital stock data'!I53</f>
        <v>3108.7801889309826</v>
      </c>
      <c r="D42" s="7">
        <f t="shared" si="1"/>
        <v>10022.206811069016</v>
      </c>
      <c r="E42" s="14">
        <f>'hours data'!D54</f>
        <v>247803.67811233859</v>
      </c>
      <c r="F42" s="14">
        <f>'hours data'!J54*52/10</f>
        <v>766792</v>
      </c>
      <c r="G42" s="14">
        <f t="shared" si="0"/>
        <v>518988.32188766141</v>
      </c>
      <c r="H42" s="16">
        <f>'capital stock data'!M53</f>
        <v>32269.181260516991</v>
      </c>
      <c r="I42" s="16"/>
      <c r="J42" s="8">
        <f>(1-alpha!$I$1)*B42/E42</f>
        <v>3.3705721044963645E-2</v>
      </c>
      <c r="K42" s="2">
        <f t="shared" si="7"/>
        <v>0.36424411383531652</v>
      </c>
      <c r="L42" s="8"/>
      <c r="M42" s="8"/>
      <c r="N42" s="8">
        <f>alpha!$I$1*B42/H42-'capital stock data'!$P$8</f>
        <v>9.2573929247990752E-2</v>
      </c>
      <c r="O42">
        <f t="shared" si="5"/>
        <v>0.94987678190183522</v>
      </c>
      <c r="R42">
        <f t="shared" si="8"/>
        <v>0.37399206623519632</v>
      </c>
      <c r="S42">
        <f t="shared" si="9"/>
        <v>0.9486961262696243</v>
      </c>
      <c r="T42">
        <f t="shared" si="10"/>
        <v>0.6360833080080307</v>
      </c>
      <c r="AC42" s="10"/>
      <c r="AE42" s="1"/>
      <c r="AF42" s="1"/>
      <c r="AH42" s="1"/>
    </row>
    <row r="43" spans="1:34" x14ac:dyDescent="0.25">
      <c r="A43">
        <f t="shared" si="4"/>
        <v>2001</v>
      </c>
      <c r="B43" s="7">
        <f>'raw data'!C77/1000</f>
        <v>13262.079</v>
      </c>
      <c r="C43" s="15">
        <f>'capital stock data'!I54</f>
        <v>2941.1241600241433</v>
      </c>
      <c r="D43" s="7">
        <f t="shared" si="1"/>
        <v>10320.954839975857</v>
      </c>
      <c r="E43" s="14">
        <f>'hours data'!D55</f>
        <v>244584.09042755276</v>
      </c>
      <c r="F43" s="14">
        <f>'hours data'!J55*52/10</f>
        <v>764426</v>
      </c>
      <c r="G43" s="14">
        <f t="shared" si="0"/>
        <v>519841.90957244724</v>
      </c>
      <c r="H43" s="16">
        <f>'capital stock data'!M54</f>
        <v>33586.661000720109</v>
      </c>
      <c r="I43" s="16"/>
      <c r="J43" s="8">
        <f>(1-alpha!$I$1)*B43/E43</f>
        <v>3.449033445567698E-2</v>
      </c>
      <c r="K43" s="2">
        <f t="shared" si="7"/>
        <v>0.36533737624879087</v>
      </c>
      <c r="L43" s="8"/>
      <c r="M43" s="8"/>
      <c r="N43" s="8">
        <f>alpha!$I$1*B43/H43-'capital stock data'!$P$8</f>
        <v>8.8185503463662149E-2</v>
      </c>
      <c r="O43">
        <f t="shared" si="5"/>
        <v>0.94635391135186209</v>
      </c>
      <c r="R43">
        <f t="shared" si="8"/>
        <v>0.37399206623519632</v>
      </c>
      <c r="S43">
        <f t="shared" si="9"/>
        <v>0.9486961262696243</v>
      </c>
      <c r="T43">
        <f t="shared" si="10"/>
        <v>0.6360833080080307</v>
      </c>
      <c r="AC43" s="10"/>
      <c r="AE43" s="1"/>
      <c r="AF43" s="1"/>
      <c r="AH43" s="1"/>
    </row>
    <row r="44" spans="1:34" x14ac:dyDescent="0.25">
      <c r="A44">
        <f t="shared" si="4"/>
        <v>2002</v>
      </c>
      <c r="B44" s="7">
        <f>'raw data'!C78/1000</f>
        <v>13493.064</v>
      </c>
      <c r="C44" s="15">
        <f>'capital stock data'!I55</f>
        <v>2929.0933092491523</v>
      </c>
      <c r="D44" s="7">
        <f t="shared" si="1"/>
        <v>10563.970690750848</v>
      </c>
      <c r="E44" s="14">
        <f>'hours data'!D56</f>
        <v>242192.47886484099</v>
      </c>
      <c r="F44" s="14">
        <f>'hours data'!J56*52/10</f>
        <v>758175.6</v>
      </c>
      <c r="G44" s="14">
        <f t="shared" si="0"/>
        <v>515983.12113515899</v>
      </c>
      <c r="H44" s="16">
        <f>'capital stock data'!M55</f>
        <v>34663.349852139938</v>
      </c>
      <c r="I44" s="16"/>
      <c r="J44" s="8">
        <f>(1-alpha!$I$1)*B44/E44</f>
        <v>3.5437569426232177E-2</v>
      </c>
      <c r="K44" s="2">
        <f t="shared" si="7"/>
        <v>0.36617951053285774</v>
      </c>
      <c r="L44" s="8"/>
      <c r="M44" s="8"/>
      <c r="N44" s="8">
        <f>alpha!$I$1*B44/H44-'capital stock data'!$P$8</f>
        <v>8.6147116399103649E-2</v>
      </c>
      <c r="O44">
        <f t="shared" si="5"/>
        <v>0.94236393354213732</v>
      </c>
      <c r="R44">
        <f t="shared" si="8"/>
        <v>0.37399206623519632</v>
      </c>
      <c r="S44">
        <f t="shared" si="9"/>
        <v>0.9486961262696243</v>
      </c>
      <c r="T44">
        <f t="shared" si="10"/>
        <v>0.6360833080080307</v>
      </c>
      <c r="AC44" s="10"/>
      <c r="AE44" s="1"/>
      <c r="AF44" s="1"/>
      <c r="AH44" s="1"/>
    </row>
    <row r="45" spans="1:34" x14ac:dyDescent="0.25">
      <c r="A45">
        <f t="shared" si="4"/>
        <v>2003</v>
      </c>
      <c r="B45" s="7">
        <f>'raw data'!C79/1000</f>
        <v>13879.129000000001</v>
      </c>
      <c r="C45" s="15">
        <f>'capital stock data'!I56</f>
        <v>3017.6306965073891</v>
      </c>
      <c r="D45" s="7">
        <f t="shared" si="1"/>
        <v>10861.498303492612</v>
      </c>
      <c r="E45" s="14">
        <f>'hours data'!D57</f>
        <v>241508.86693289439</v>
      </c>
      <c r="F45" s="14">
        <f>'hours data'!J57*52/10</f>
        <v>758004</v>
      </c>
      <c r="G45" s="14">
        <f t="shared" si="0"/>
        <v>516495.13306710561</v>
      </c>
      <c r="H45" s="16">
        <f>'capital stock data'!M56</f>
        <v>35668.239580168316</v>
      </c>
      <c r="I45" s="16"/>
      <c r="J45" s="8">
        <f>(1-alpha!$I$1)*B45/E45</f>
        <v>3.6554692168065263E-2</v>
      </c>
      <c r="K45" s="2">
        <f t="shared" si="7"/>
        <v>0.36519280614119493</v>
      </c>
      <c r="L45" s="8"/>
      <c r="M45" s="8"/>
      <c r="N45" s="8">
        <f>alpha!$I$1*B45/H45-'capital stock data'!$P$8</f>
        <v>8.6095096086768977E-2</v>
      </c>
      <c r="O45">
        <f t="shared" si="5"/>
        <v>0.94666146351206881</v>
      </c>
      <c r="R45">
        <f t="shared" si="8"/>
        <v>0.37399206623519632</v>
      </c>
      <c r="S45">
        <f t="shared" si="9"/>
        <v>0.9486961262696243</v>
      </c>
      <c r="T45">
        <f t="shared" si="10"/>
        <v>0.6360833080080307</v>
      </c>
      <c r="AC45" s="10"/>
      <c r="AE45" s="1"/>
      <c r="AF45" s="1"/>
      <c r="AH45" s="1"/>
    </row>
    <row r="46" spans="1:34" x14ac:dyDescent="0.25">
      <c r="A46">
        <f t="shared" si="4"/>
        <v>2004</v>
      </c>
      <c r="B46" s="7">
        <f>'raw data'!C80/1000</f>
        <v>14406.382</v>
      </c>
      <c r="C46" s="15">
        <f>'capital stock data'!I57</f>
        <v>3264.2806669685674</v>
      </c>
      <c r="D46" s="7">
        <f t="shared" si="1"/>
        <v>11142.101333031433</v>
      </c>
      <c r="E46" s="14">
        <f>'hours data'!D58</f>
        <v>244436.73659673659</v>
      </c>
      <c r="F46" s="14">
        <f>'hours data'!J58*52/10</f>
        <v>765856</v>
      </c>
      <c r="G46" s="14">
        <f t="shared" si="0"/>
        <v>521419.26340326341</v>
      </c>
      <c r="H46" s="16">
        <f>'capital stock data'!M57</f>
        <v>36705.884077166382</v>
      </c>
      <c r="I46" s="16"/>
      <c r="J46" s="8">
        <f>(1-alpha!$I$1)*B46/E46</f>
        <v>3.7488878499082737E-2</v>
      </c>
      <c r="K46" s="2">
        <f t="shared" si="7"/>
        <v>0.3630587773941541</v>
      </c>
      <c r="L46" s="8"/>
      <c r="M46" s="8"/>
      <c r="N46" s="8">
        <f>alpha!$I$1*B46/H46-'capital stock data'!$P$8</f>
        <v>8.7319400902574909E-2</v>
      </c>
      <c r="O46">
        <f t="shared" si="5"/>
        <v>0.94345290924644853</v>
      </c>
      <c r="R46">
        <f t="shared" si="8"/>
        <v>0.37399206623519632</v>
      </c>
      <c r="S46">
        <f t="shared" si="9"/>
        <v>0.9486961262696243</v>
      </c>
      <c r="T46">
        <f t="shared" si="10"/>
        <v>0.6360833080080307</v>
      </c>
      <c r="AC46" s="10"/>
      <c r="AE46" s="1"/>
      <c r="AF46" s="1"/>
      <c r="AH46" s="1"/>
    </row>
    <row r="47" spans="1:34" x14ac:dyDescent="0.25">
      <c r="A47">
        <f t="shared" si="4"/>
        <v>2005</v>
      </c>
      <c r="B47" s="7">
        <f>'raw data'!C81/1000</f>
        <v>14912.509</v>
      </c>
      <c r="C47" s="15">
        <f>'capital stock data'!I58</f>
        <v>3486.5906680575667</v>
      </c>
      <c r="D47" s="7">
        <f t="shared" si="1"/>
        <v>11425.918331942434</v>
      </c>
      <c r="E47" s="14">
        <f>'hours data'!D59</f>
        <v>247756.87970249934</v>
      </c>
      <c r="F47" s="14">
        <f>'hours data'!J59*52/10</f>
        <v>775886.8</v>
      </c>
      <c r="G47" s="14">
        <f t="shared" si="0"/>
        <v>528129.92029750068</v>
      </c>
      <c r="H47" s="16">
        <f>'capital stock data'!M58</f>
        <v>37932.57767033983</v>
      </c>
      <c r="I47" s="16"/>
      <c r="J47" s="8">
        <f>(1-alpha!$I$1)*B47/E47</f>
        <v>3.8285911845554459E-2</v>
      </c>
      <c r="K47" s="2">
        <f t="shared" si="7"/>
        <v>0.36105577579930559</v>
      </c>
      <c r="N47" s="8">
        <f>alpha!$I$1*B47/H47-'capital stock data'!$P$8</f>
        <v>8.7556102468375155E-2</v>
      </c>
      <c r="O47">
        <f t="shared" si="5"/>
        <v>0.94291456023316522</v>
      </c>
      <c r="R47">
        <f t="shared" si="8"/>
        <v>0.37399206623519632</v>
      </c>
      <c r="S47">
        <f t="shared" si="9"/>
        <v>0.9486961262696243</v>
      </c>
      <c r="T47">
        <f t="shared" si="10"/>
        <v>0.6360833080080307</v>
      </c>
    </row>
    <row r="48" spans="1:34" x14ac:dyDescent="0.25">
      <c r="A48">
        <f t="shared" si="4"/>
        <v>2006</v>
      </c>
      <c r="B48" s="7">
        <f>'raw data'!C82/1000</f>
        <v>15338.257</v>
      </c>
      <c r="C48" s="15">
        <f>'capital stock data'!I59</f>
        <v>3610.5013910041898</v>
      </c>
      <c r="D48" s="7">
        <f t="shared" si="1"/>
        <v>11727.755608995809</v>
      </c>
      <c r="E48" s="14">
        <f>'hours data'!D60</f>
        <v>252341.09897770506</v>
      </c>
      <c r="F48" s="14">
        <f>'hours data'!J60*52/10</f>
        <v>789058.4</v>
      </c>
      <c r="G48" s="14">
        <f t="shared" si="0"/>
        <v>536717.30102229491</v>
      </c>
      <c r="H48" s="16">
        <f>'capital stock data'!M59</f>
        <v>39313.486051210799</v>
      </c>
      <c r="I48" s="16"/>
      <c r="J48" s="8">
        <f>(1-alpha!$I$1)*B48/E48</f>
        <v>3.8663575973802565E-2</v>
      </c>
      <c r="K48" s="2">
        <f t="shared" si="7"/>
        <v>0.36108549394384543</v>
      </c>
      <c r="N48" s="8">
        <f>alpha!$I$1*B48/H48-'capital stock data'!$P$8</f>
        <v>8.6471843223150366E-2</v>
      </c>
      <c r="O48">
        <f t="shared" si="5"/>
        <v>0.94472479956069599</v>
      </c>
      <c r="R48">
        <f t="shared" si="8"/>
        <v>0.37399206623519632</v>
      </c>
      <c r="S48">
        <f t="shared" si="9"/>
        <v>0.9486961262696243</v>
      </c>
      <c r="T48">
        <f t="shared" si="10"/>
        <v>0.6360833080080307</v>
      </c>
    </row>
    <row r="49" spans="1:20" x14ac:dyDescent="0.25">
      <c r="A49">
        <f t="shared" si="4"/>
        <v>2007</v>
      </c>
      <c r="B49" s="7">
        <f>'raw data'!C83/1000</f>
        <v>15626.029</v>
      </c>
      <c r="C49" s="15">
        <f>'capital stock data'!I60</f>
        <v>3530.3090118514156</v>
      </c>
      <c r="D49" s="7">
        <f t="shared" si="1"/>
        <v>12095.719988148585</v>
      </c>
      <c r="E49" s="14">
        <f>'hours data'!D61</f>
        <v>253898.28010603384</v>
      </c>
      <c r="F49" s="14">
        <f>'hours data'!J61*52/10</f>
        <v>795678</v>
      </c>
      <c r="G49" s="14">
        <f t="shared" si="0"/>
        <v>541779.7198939661</v>
      </c>
      <c r="H49" s="16">
        <f>'capital stock data'!M60</f>
        <v>40741.649296228134</v>
      </c>
      <c r="I49" s="16"/>
      <c r="J49" s="8">
        <f>(1-alpha!$I$1)*B49/E49</f>
        <v>3.9147394827560356E-2</v>
      </c>
      <c r="K49" s="2">
        <f t="shared" si="7"/>
        <v>0.36318047091688982</v>
      </c>
      <c r="N49" s="8">
        <f>alpha!$I$1*B49/H49-'capital stock data'!$P$8</f>
        <v>8.4065217377841964E-2</v>
      </c>
      <c r="O49">
        <f t="shared" si="5"/>
        <v>0.95139618823151917</v>
      </c>
      <c r="R49">
        <f t="shared" si="8"/>
        <v>0.37399206623519632</v>
      </c>
      <c r="S49">
        <f t="shared" si="9"/>
        <v>0.9486961262696243</v>
      </c>
      <c r="T49">
        <f t="shared" si="10"/>
        <v>0.6360833080080307</v>
      </c>
    </row>
    <row r="50" spans="1:20" x14ac:dyDescent="0.25">
      <c r="A50">
        <f t="shared" si="4"/>
        <v>2008</v>
      </c>
      <c r="B50" s="7">
        <f>'raw data'!C84/1000</f>
        <v>15604.687</v>
      </c>
      <c r="C50" s="15">
        <f>'capital stock data'!I61</f>
        <v>3295.5562492431609</v>
      </c>
      <c r="D50" s="7">
        <f t="shared" si="1"/>
        <v>12309.130750756838</v>
      </c>
      <c r="E50" s="14">
        <f>'hours data'!D62</f>
        <v>250674.125</v>
      </c>
      <c r="F50" s="14">
        <f>'hours data'!J62*52/10</f>
        <v>788522.8</v>
      </c>
      <c r="G50" s="14">
        <f t="shared" si="0"/>
        <v>537848.67500000005</v>
      </c>
      <c r="H50" s="16">
        <f>'capital stock data'!M61</f>
        <v>42010.341129848188</v>
      </c>
      <c r="I50" s="16"/>
      <c r="J50" s="8">
        <f>(1-alpha!$I$1)*B50/E50</f>
        <v>3.9596751070298593E-2</v>
      </c>
      <c r="K50" s="2">
        <f t="shared" si="7"/>
        <v>0.36627569028425488</v>
      </c>
      <c r="N50" s="8">
        <f>alpha!$I$1*B50/H50-'capital stock data'!$P$8</f>
        <v>7.9665201922604109E-2</v>
      </c>
      <c r="O50">
        <f t="shared" si="5"/>
        <v>0.94255468468598336</v>
      </c>
      <c r="R50">
        <f t="shared" si="8"/>
        <v>0.37399206623519632</v>
      </c>
      <c r="S50">
        <f t="shared" si="9"/>
        <v>0.9486961262696243</v>
      </c>
      <c r="T50">
        <f t="shared" si="10"/>
        <v>0.6360833080080307</v>
      </c>
    </row>
    <row r="51" spans="1:20" x14ac:dyDescent="0.25">
      <c r="A51">
        <f t="shared" si="4"/>
        <v>2009</v>
      </c>
      <c r="B51" s="7">
        <f>'raw data'!C85/1000</f>
        <v>15208.834000000001</v>
      </c>
      <c r="C51" s="15">
        <f>'capital stock data'!I62</f>
        <v>2707.8693775462439</v>
      </c>
      <c r="D51" s="7">
        <f>B51-C51</f>
        <v>12500.964622453757</v>
      </c>
      <c r="E51" s="14">
        <f>'hours data'!D63</f>
        <v>237636.85455175771</v>
      </c>
      <c r="F51" s="14">
        <f>'hours data'!J63*52/10</f>
        <v>756095.6</v>
      </c>
      <c r="G51" s="14">
        <f>F51-E51</f>
        <v>518458.74544824229</v>
      </c>
      <c r="H51" s="16">
        <f>'capital stock data'!M62</f>
        <v>42973.853615428103</v>
      </c>
      <c r="J51" s="8">
        <f>(1-alpha!$I$1)*B51/E51</f>
        <v>4.0709533291512147E-2</v>
      </c>
      <c r="K51" s="2">
        <f>D51/(D51+J51*G51)</f>
        <v>0.37197305156929011</v>
      </c>
      <c r="N51" s="8">
        <f>alpha!$I$1*B51/H51-'capital stock data'!$P$8</f>
        <v>7.3282212581444003E-2</v>
      </c>
      <c r="O51">
        <f>D51/D50/(1+N51)</f>
        <v>0.94624197506874441</v>
      </c>
      <c r="R51">
        <f t="shared" si="8"/>
        <v>0.37399206623519632</v>
      </c>
      <c r="S51">
        <f t="shared" si="9"/>
        <v>0.9486961262696243</v>
      </c>
      <c r="T51">
        <f t="shared" si="10"/>
        <v>0.6360833080080307</v>
      </c>
    </row>
    <row r="52" spans="1:20" x14ac:dyDescent="0.25">
      <c r="A52">
        <f t="shared" si="4"/>
        <v>2010</v>
      </c>
      <c r="B52" s="7">
        <f>'raw data'!C86/1000</f>
        <v>15598.753000000001</v>
      </c>
      <c r="C52" s="15">
        <f>'capital stock data'!I63</f>
        <v>2923.6906035229872</v>
      </c>
      <c r="D52" s="7">
        <f t="shared" ref="D52:D58" si="11">B52-C52</f>
        <v>12675.062396477013</v>
      </c>
      <c r="E52" s="14">
        <f>'hours data'!D64</f>
        <v>238010.47355879864</v>
      </c>
      <c r="F52" s="14">
        <f>'hours data'!J64*52/10</f>
        <v>750854</v>
      </c>
      <c r="G52" s="14">
        <f t="shared" ref="G52:G58" si="12">F52-E52</f>
        <v>512843.52644120133</v>
      </c>
      <c r="H52" s="16">
        <f>'capital stock data'!M63</f>
        <v>43296.193510729019</v>
      </c>
      <c r="J52" s="8">
        <f>(1-alpha!$I$1)*B52/E52</f>
        <v>4.1687688195742423E-2</v>
      </c>
      <c r="K52" s="2">
        <f t="shared" ref="K52:K58" si="13">D52/(D52+J52*G52)</f>
        <v>0.37220126913597212</v>
      </c>
      <c r="N52" s="8">
        <f>alpha!$I$1*B52/H52-'capital stock data'!$P$8</f>
        <v>7.5600725471679106E-2</v>
      </c>
      <c r="O52">
        <f t="shared" ref="O52:O58" si="14">D52/D51/(1+N52)</f>
        <v>0.94266089933416763</v>
      </c>
      <c r="R52">
        <f t="shared" si="8"/>
        <v>0.37399206623519632</v>
      </c>
      <c r="S52">
        <f t="shared" si="9"/>
        <v>0.9486961262696243</v>
      </c>
      <c r="T52">
        <f t="shared" si="10"/>
        <v>0.6360833080080307</v>
      </c>
    </row>
    <row r="53" spans="1:20" x14ac:dyDescent="0.25">
      <c r="A53">
        <f t="shared" si="4"/>
        <v>2011</v>
      </c>
      <c r="B53" s="7">
        <f>'raw data'!C87/1000</f>
        <v>15840.664000000001</v>
      </c>
      <c r="C53" s="15">
        <f>'capital stock data'!I64</f>
        <v>3026.1251686614232</v>
      </c>
      <c r="D53" s="7">
        <f t="shared" si="11"/>
        <v>12814.538831338577</v>
      </c>
      <c r="E53" s="14">
        <f>'hours data'!D65</f>
        <v>241687.25431167343</v>
      </c>
      <c r="F53" s="14">
        <f>'hours data'!J65*52/10</f>
        <v>757676.4</v>
      </c>
      <c r="G53" s="14">
        <f t="shared" si="12"/>
        <v>515989.14568832656</v>
      </c>
      <c r="H53" s="16">
        <f>'capital stock data'!M64</f>
        <v>43816.461162865518</v>
      </c>
      <c r="J53" s="8">
        <f>(1-alpha!$I$1)*B53/E53</f>
        <v>4.1690166851620594E-2</v>
      </c>
      <c r="K53" s="2">
        <f t="shared" si="13"/>
        <v>0.37331642299361173</v>
      </c>
      <c r="N53" s="8">
        <f>alpha!$I$1*B53/H53-'capital stock data'!$P$8</f>
        <v>7.6053116312922289E-2</v>
      </c>
      <c r="O53">
        <f t="shared" si="14"/>
        <v>0.93954841864213279</v>
      </c>
      <c r="R53">
        <f t="shared" si="8"/>
        <v>0.37399206623519632</v>
      </c>
      <c r="S53">
        <f t="shared" si="9"/>
        <v>0.9486961262696243</v>
      </c>
      <c r="T53">
        <f t="shared" si="10"/>
        <v>0.6360833080080307</v>
      </c>
    </row>
    <row r="54" spans="1:20" x14ac:dyDescent="0.25">
      <c r="A54">
        <f t="shared" si="4"/>
        <v>2012</v>
      </c>
      <c r="B54" s="7">
        <f>'raw data'!C88/1000</f>
        <v>16197.007</v>
      </c>
      <c r="C54" s="15">
        <f>'capital stock data'!I65</f>
        <v>3242.7849999999999</v>
      </c>
      <c r="D54" s="7">
        <f t="shared" si="11"/>
        <v>12954.222</v>
      </c>
      <c r="E54" s="14">
        <f>'hours data'!D66</f>
        <v>246130.97016956474</v>
      </c>
      <c r="F54" s="14">
        <f>'hours data'!J66*52/10</f>
        <v>771752.8</v>
      </c>
      <c r="G54" s="14">
        <f t="shared" si="12"/>
        <v>525621.82983043534</v>
      </c>
      <c r="H54" s="16">
        <f>'capital stock data'!M65</f>
        <v>44410.282706930724</v>
      </c>
      <c r="J54" s="8">
        <f>(1-alpha!$I$1)*B54/E54</f>
        <v>4.1858388585928545E-2</v>
      </c>
      <c r="K54" s="2">
        <f t="shared" si="13"/>
        <v>0.3705875179964348</v>
      </c>
      <c r="N54" s="8">
        <f>alpha!$I$1*B54/H54-'capital stock data'!$P$8</f>
        <v>7.7213961208653273E-2</v>
      </c>
      <c r="O54">
        <f t="shared" si="14"/>
        <v>0.93843971839881835</v>
      </c>
      <c r="R54">
        <f t="shared" si="8"/>
        <v>0.37399206623519632</v>
      </c>
      <c r="S54">
        <f t="shared" si="9"/>
        <v>0.9486961262696243</v>
      </c>
      <c r="T54">
        <f t="shared" si="10"/>
        <v>0.6360833080080307</v>
      </c>
    </row>
    <row r="55" spans="1:20" x14ac:dyDescent="0.25">
      <c r="A55">
        <f t="shared" si="4"/>
        <v>2013</v>
      </c>
      <c r="B55" s="7">
        <f>'raw data'!C89/1000</f>
        <v>16495.368999999999</v>
      </c>
      <c r="C55" s="15">
        <f>'capital stock data'!I66</f>
        <v>3367.3218944573291</v>
      </c>
      <c r="D55" s="7">
        <f t="shared" si="11"/>
        <v>13128.04710554267</v>
      </c>
      <c r="E55" s="14">
        <f>'hours data'!D67</f>
        <v>249463.21176729057</v>
      </c>
      <c r="F55" s="14">
        <f>'hours data'!J67*52/10</f>
        <v>782657.2</v>
      </c>
      <c r="G55" s="14">
        <f t="shared" si="12"/>
        <v>533193.98823270935</v>
      </c>
      <c r="H55" s="16">
        <f>'capital stock data'!M66</f>
        <v>45187.800345518233</v>
      </c>
      <c r="J55" s="8">
        <f>(1-alpha!$I$1)*B55/E55</f>
        <v>4.2060024826910687E-2</v>
      </c>
      <c r="K55" s="2">
        <f t="shared" si="13"/>
        <v>0.36924040744921854</v>
      </c>
      <c r="N55" s="8">
        <f>alpha!$I$1*B55/H55-'capital stock data'!$P$8</f>
        <v>7.7333081209320573E-2</v>
      </c>
      <c r="O55">
        <f t="shared" si="14"/>
        <v>0.94067325234421573</v>
      </c>
      <c r="R55">
        <f t="shared" si="8"/>
        <v>0.37399206623519632</v>
      </c>
      <c r="S55">
        <f t="shared" si="9"/>
        <v>0.9486961262696243</v>
      </c>
      <c r="T55">
        <f t="shared" si="10"/>
        <v>0.6360833080080307</v>
      </c>
    </row>
    <row r="56" spans="1:20" x14ac:dyDescent="0.25">
      <c r="A56">
        <f t="shared" si="4"/>
        <v>2014</v>
      </c>
      <c r="B56" s="7">
        <f>'raw data'!C90/1000</f>
        <v>16912.038</v>
      </c>
      <c r="C56" s="15">
        <f>'capital stock data'!I67</f>
        <v>3518.741494893839</v>
      </c>
      <c r="D56" s="7">
        <f t="shared" si="11"/>
        <v>13393.296505106162</v>
      </c>
      <c r="E56" s="14">
        <f>'hours data'!D68</f>
        <v>254141.37400353371</v>
      </c>
      <c r="F56" s="14">
        <f>'hours data'!J68*52/10</f>
        <v>796203.2</v>
      </c>
      <c r="G56" s="14">
        <f t="shared" si="12"/>
        <v>542061.82599646621</v>
      </c>
      <c r="H56" s="16">
        <f>'capital stock data'!M67</f>
        <v>46046.693954099217</v>
      </c>
      <c r="J56" s="8">
        <f>(1-alpha!$I$1)*B56/E56</f>
        <v>4.2328664973881588E-2</v>
      </c>
      <c r="K56" s="2">
        <f t="shared" si="13"/>
        <v>0.36857499315068531</v>
      </c>
      <c r="N56" s="8">
        <f>alpha!$I$1*B56/H56-'capital stock data'!$P$8</f>
        <v>7.8148204095400395E-2</v>
      </c>
      <c r="O56">
        <f t="shared" si="14"/>
        <v>0.94625653823354383</v>
      </c>
      <c r="R56">
        <f t="shared" si="8"/>
        <v>0.37399206623519632</v>
      </c>
      <c r="S56">
        <f t="shared" si="9"/>
        <v>0.9486961262696243</v>
      </c>
      <c r="T56">
        <f t="shared" si="10"/>
        <v>0.6360833080080307</v>
      </c>
    </row>
    <row r="57" spans="1:20" x14ac:dyDescent="0.25">
      <c r="A57">
        <f t="shared" si="4"/>
        <v>2015</v>
      </c>
      <c r="B57" s="7">
        <f>'raw data'!C91/1000</f>
        <v>17403.843000000001</v>
      </c>
      <c r="C57" s="15">
        <f>'capital stock data'!I68</f>
        <v>3670.941184061317</v>
      </c>
      <c r="D57" s="7">
        <f t="shared" si="11"/>
        <v>13732.901815938683</v>
      </c>
      <c r="E57" s="14">
        <f>'hours data'!D69</f>
        <v>258875.79895522184</v>
      </c>
      <c r="F57" s="14">
        <f>'hours data'!J69*52/10</f>
        <v>811938.4</v>
      </c>
      <c r="G57" s="14">
        <f t="shared" si="12"/>
        <v>553062.60104477825</v>
      </c>
      <c r="H57" s="16">
        <f>'capital stock data'!M68</f>
        <v>47009.328962233965</v>
      </c>
      <c r="J57" s="8">
        <f>(1-alpha!$I$1)*B57/E57</f>
        <v>4.2762954560334382E-2</v>
      </c>
      <c r="K57" s="2">
        <f t="shared" si="13"/>
        <v>0.36735202696428787</v>
      </c>
      <c r="N57" s="8">
        <f>alpha!$I$1*B57/H57-'capital stock data'!$P$8</f>
        <v>7.9218435131669915E-2</v>
      </c>
      <c r="O57">
        <f t="shared" si="14"/>
        <v>0.95009159529729437</v>
      </c>
      <c r="R57">
        <f t="shared" si="8"/>
        <v>0.37399206623519632</v>
      </c>
      <c r="S57">
        <f t="shared" si="9"/>
        <v>0.9486961262696243</v>
      </c>
      <c r="T57">
        <f t="shared" si="10"/>
        <v>0.6360833080080307</v>
      </c>
    </row>
    <row r="58" spans="1:20" x14ac:dyDescent="0.25">
      <c r="A58">
        <f t="shared" si="4"/>
        <v>2016</v>
      </c>
      <c r="B58" s="7">
        <f>'raw data'!C92/1000</f>
        <v>17688.89</v>
      </c>
      <c r="C58" s="15">
        <f>'capital stock data'!I69</f>
        <v>3604.8217270970299</v>
      </c>
      <c r="D58" s="7">
        <f t="shared" si="11"/>
        <v>14084.068272902969</v>
      </c>
      <c r="E58" s="14">
        <f>'hours data'!D70</f>
        <v>262281.59005142341</v>
      </c>
      <c r="F58" s="14">
        <f>'hours data'!J70*52/10</f>
        <v>823518.8</v>
      </c>
      <c r="G58" s="14">
        <f t="shared" si="12"/>
        <v>561237.20994857664</v>
      </c>
      <c r="H58" s="16">
        <f>'capital stock data'!M69</f>
        <v>48070.726650765755</v>
      </c>
      <c r="J58" s="8">
        <f>(1-alpha!$I$1)*B58/E58</f>
        <v>4.2898960861050758E-2</v>
      </c>
      <c r="K58" s="2">
        <f t="shared" si="13"/>
        <v>0.36907392776636749</v>
      </c>
      <c r="N58" s="8">
        <f>alpha!$I$1*B58/H58-'capital stock data'!$P$8</f>
        <v>7.8401548276903946E-2</v>
      </c>
      <c r="O58">
        <f t="shared" si="14"/>
        <v>0.95101048231512586</v>
      </c>
      <c r="R58">
        <f t="shared" si="8"/>
        <v>0.37399206623519632</v>
      </c>
      <c r="S58">
        <f t="shared" si="9"/>
        <v>0.9486961262696243</v>
      </c>
      <c r="T58">
        <f t="shared" si="10"/>
        <v>0.6360833080080307</v>
      </c>
    </row>
    <row r="59" spans="1:20" x14ac:dyDescent="0.25">
      <c r="A59">
        <f t="shared" si="4"/>
        <v>2017</v>
      </c>
      <c r="B59" s="7">
        <f>'raw data'!C93/1000</f>
        <v>18108.081999999999</v>
      </c>
      <c r="C59" s="15">
        <f>'capital stock data'!I70</f>
        <v>3734.4243595389903</v>
      </c>
      <c r="D59" s="7">
        <f t="shared" ref="D59" si="15">B59-C59</f>
        <v>14373.657640461008</v>
      </c>
      <c r="E59" s="14">
        <f>'hours data'!D71</f>
        <v>265564.79463681369</v>
      </c>
      <c r="F59" s="14">
        <f>'hours data'!J71*52/10</f>
        <v>833138.8</v>
      </c>
      <c r="G59" s="14">
        <f t="shared" ref="G59" si="16">F59-E59</f>
        <v>567574.00536318636</v>
      </c>
      <c r="H59" s="16">
        <f>'capital stock data'!M70</f>
        <v>49007.08544026882</v>
      </c>
      <c r="J59" s="8">
        <f>(1-alpha!$I$1)*B59/E59</f>
        <v>4.3372649285056887E-2</v>
      </c>
      <c r="K59" s="2">
        <f t="shared" ref="K59" si="17">D59/(D59+J59*G59)</f>
        <v>0.36864185174501179</v>
      </c>
      <c r="N59" s="8">
        <f>alpha!$I$1*B59/H59-'capital stock data'!$P$8</f>
        <v>7.8955766143456854E-2</v>
      </c>
      <c r="O59">
        <f t="shared" ref="O59" si="18">D59/D58/(1+N59)</f>
        <v>0.94587889296766303</v>
      </c>
      <c r="R59">
        <f t="shared" si="8"/>
        <v>0.37399206623519632</v>
      </c>
      <c r="S59">
        <f t="shared" si="9"/>
        <v>0.9486961262696243</v>
      </c>
      <c r="T59">
        <f t="shared" si="10"/>
        <v>0.6360833080080307</v>
      </c>
    </row>
    <row r="60" spans="1:20" x14ac:dyDescent="0.25">
      <c r="A60">
        <f t="shared" si="4"/>
        <v>2018</v>
      </c>
      <c r="B60" s="7">
        <f>'raw data'!C94/1000</f>
        <v>18687.786</v>
      </c>
      <c r="C60" s="15">
        <f>'capital stock data'!I71</f>
        <v>3931.9232715328317</v>
      </c>
      <c r="D60" s="7">
        <f t="shared" ref="D60" si="19">B60-C60</f>
        <v>14755.862728467167</v>
      </c>
      <c r="E60" s="14">
        <f>'hours data'!D72</f>
        <v>270454.28600809613</v>
      </c>
      <c r="F60" s="14">
        <f>'hours data'!J72*52/10</f>
        <v>846908.4</v>
      </c>
      <c r="G60" s="14">
        <f t="shared" ref="G60" si="20">F60-E60</f>
        <v>576454.11399190384</v>
      </c>
      <c r="H60" s="16">
        <f>'capital stock data'!M71</f>
        <v>50021.068477442765</v>
      </c>
      <c r="J60" s="8">
        <f>(1-alpha!$I$1)*B60/E60</f>
        <v>4.3951933295929814E-2</v>
      </c>
      <c r="K60" s="2">
        <f t="shared" ref="K60" si="21">D60/(D60+J60*G60)</f>
        <v>0.368048809232915</v>
      </c>
      <c r="N60" s="8">
        <f>alpha!$I$1*B60/H60-'capital stock data'!$P$8</f>
        <v>8.04474727000387E-2</v>
      </c>
      <c r="O60">
        <f t="shared" ref="O60" si="22">D60/D59/(1+N60)</f>
        <v>0.95015323655360084</v>
      </c>
      <c r="R60">
        <f t="shared" si="8"/>
        <v>0.37399206623519632</v>
      </c>
      <c r="S60">
        <f t="shared" si="9"/>
        <v>0.9486961262696243</v>
      </c>
      <c r="T60">
        <f t="shared" si="10"/>
        <v>0.6360833080080307</v>
      </c>
    </row>
    <row r="61" spans="1:20" x14ac:dyDescent="0.25">
      <c r="A61">
        <f t="shared" si="4"/>
        <v>2019</v>
      </c>
      <c r="B61" s="7">
        <f>'raw data'!C95/1000</f>
        <v>19091.662</v>
      </c>
      <c r="C61" s="15">
        <f>'capital stock data'!I72</f>
        <v>4011.9769797826984</v>
      </c>
      <c r="D61" s="7">
        <f t="shared" ref="D61" si="23">B61-C61</f>
        <v>15079.685020217301</v>
      </c>
      <c r="E61" s="14">
        <f>'hours data'!D72</f>
        <v>270454.28600809613</v>
      </c>
      <c r="F61" s="14">
        <f>'hours data'!J72*52/10</f>
        <v>846908.4</v>
      </c>
      <c r="G61" s="14">
        <f t="shared" ref="G61" si="24">F61-E61</f>
        <v>576454.11399190384</v>
      </c>
      <c r="H61" s="16">
        <f>'capital stock data'!M72</f>
        <v>50021.068477442765</v>
      </c>
      <c r="J61" s="8">
        <f>(1-alpha!$I$1)*B61/E61</f>
        <v>4.4901812056946606E-2</v>
      </c>
      <c r="K61" s="2">
        <f t="shared" ref="K61" si="25">D61/(D61+J61*G61)</f>
        <v>0.36812474307984305</v>
      </c>
      <c r="N61" s="8">
        <f>alpha!$I$1*B61/H61-'capital stock data'!$P$8</f>
        <v>8.3385778945160791E-2</v>
      </c>
      <c r="O61">
        <f t="shared" ref="O61" si="26">D61/D59/(1+N61)</f>
        <v>0.96837115218174863</v>
      </c>
      <c r="R61">
        <f>R59</f>
        <v>0.37399206623519632</v>
      </c>
      <c r="S61">
        <f>S59</f>
        <v>0.9486961262696243</v>
      </c>
      <c r="T61">
        <f>T59</f>
        <v>0.6360833080080307</v>
      </c>
    </row>
  </sheetData>
  <phoneticPr fontId="3" type="noConversion"/>
  <pageMargins left="0.75" right="0.75" top="1" bottom="1" header="0.5" footer="0.5"/>
  <headerFooter alignWithMargins="0"/>
  <ignoredErrors>
    <ignoredError sqref="S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38" workbookViewId="0">
      <selection activeCell="B62" sqref="B62"/>
    </sheetView>
  </sheetViews>
  <sheetFormatPr defaultRowHeight="12.5" x14ac:dyDescent="0.25"/>
  <cols>
    <col min="14" max="14" width="10" customWidth="1"/>
  </cols>
  <sheetData>
    <row r="1" spans="1:17" x14ac:dyDescent="0.25">
      <c r="B1" t="s">
        <v>0</v>
      </c>
      <c r="C1">
        <f>alpha!I1</f>
        <v>0.3639166919919693</v>
      </c>
    </row>
    <row r="2" spans="1:17" x14ac:dyDescent="0.25">
      <c r="B2" t="s">
        <v>29</v>
      </c>
      <c r="C2" t="s">
        <v>19</v>
      </c>
      <c r="D2" t="s">
        <v>5</v>
      </c>
      <c r="E2" t="s">
        <v>12</v>
      </c>
      <c r="G2" s="22" t="s">
        <v>85</v>
      </c>
      <c r="I2" t="s">
        <v>30</v>
      </c>
      <c r="J2" s="22" t="s">
        <v>81</v>
      </c>
      <c r="K2" t="s">
        <v>31</v>
      </c>
      <c r="L2" t="s">
        <v>32</v>
      </c>
      <c r="N2" t="s">
        <v>30</v>
      </c>
      <c r="O2" s="22" t="s">
        <v>85</v>
      </c>
      <c r="P2" t="s">
        <v>31</v>
      </c>
      <c r="Q2" t="s">
        <v>32</v>
      </c>
    </row>
    <row r="3" spans="1:17" x14ac:dyDescent="0.25">
      <c r="A3">
        <v>1960</v>
      </c>
      <c r="B3" s="17">
        <f>'raw data'!C36/100</f>
        <v>32599.71</v>
      </c>
      <c r="C3" s="17">
        <f>'capital stock data'!M13</f>
        <v>8066.6538551656695</v>
      </c>
      <c r="D3" s="17">
        <f>'hours data'!D14</f>
        <v>129921.34947351627</v>
      </c>
      <c r="E3" s="17">
        <f>'hours data'!K14</f>
        <v>108740.72829233736</v>
      </c>
      <c r="G3">
        <f>(B3/(C3^$C$1*D3^(1-$C$1)))^(1/(1-$C$1))</f>
        <v>0.55787422094528427</v>
      </c>
      <c r="I3">
        <f>B3/$B$3/E3*$E$3*100</f>
        <v>100</v>
      </c>
      <c r="J3">
        <f>G3/$G$3*100</f>
        <v>100</v>
      </c>
      <c r="K3">
        <f>(C3/B3/$C$3*$B$3)^($C$1/(1-$C$1))*100</f>
        <v>100</v>
      </c>
      <c r="L3">
        <f>D3/E3/$D$3*$E$3*100</f>
        <v>100</v>
      </c>
      <c r="N3">
        <f>LOG(I3/100,2)</f>
        <v>0</v>
      </c>
      <c r="O3">
        <f t="shared" ref="O3:O51" si="0">LOG(J3/100,2)</f>
        <v>0</v>
      </c>
      <c r="P3">
        <f t="shared" ref="P3:P51" si="1">LOG(K3/100,2)</f>
        <v>0</v>
      </c>
      <c r="Q3">
        <f t="shared" ref="Q3:Q51" si="2">LOG(L3/100,2)</f>
        <v>0</v>
      </c>
    </row>
    <row r="4" spans="1:17" x14ac:dyDescent="0.25">
      <c r="A4">
        <f>A3+1</f>
        <v>1961</v>
      </c>
      <c r="B4" s="17">
        <f>'raw data'!C37/100</f>
        <v>33435.46</v>
      </c>
      <c r="C4" s="17">
        <f>'capital stock data'!M14</f>
        <v>8355.0327860727975</v>
      </c>
      <c r="D4" s="17">
        <f>'hours data'!D15</f>
        <v>129510.41182551168</v>
      </c>
      <c r="E4" s="17">
        <f>'hours data'!K15</f>
        <v>110217.84465560234</v>
      </c>
      <c r="G4">
        <f t="shared" ref="G4:G49" si="3">(B4/(C4^$C$1*D4^(1-$C$1)))^(1/(1-$C$1))</f>
        <v>0.57077874436252696</v>
      </c>
      <c r="I4">
        <f>B4/E4/$B$3*$E$3*100</f>
        <v>101.18913634568074</v>
      </c>
      <c r="J4">
        <f>G4/$G$3*100</f>
        <v>102.31316001577859</v>
      </c>
      <c r="K4">
        <f>(C4/B4/$C$3*$B$3)^($C$1/(1-$C$1))*100</f>
        <v>100.56292710674724</v>
      </c>
      <c r="L4">
        <f>D4/E4/$D$3*$E$3*100</f>
        <v>98.347762745805312</v>
      </c>
      <c r="N4">
        <f t="shared" ref="N4:N51" si="4">LOG(I4/100,2)</f>
        <v>1.7054410768341952E-2</v>
      </c>
      <c r="O4">
        <f t="shared" si="0"/>
        <v>3.2991723464676222E-2</v>
      </c>
      <c r="P4">
        <f t="shared" si="1"/>
        <v>8.0985483170512018E-3</v>
      </c>
      <c r="Q4">
        <f t="shared" si="2"/>
        <v>-2.4035861013387366E-2</v>
      </c>
    </row>
    <row r="5" spans="1:17" x14ac:dyDescent="0.25">
      <c r="A5">
        <f t="shared" ref="A5:A10" si="5">A4+1</f>
        <v>1962</v>
      </c>
      <c r="B5" s="17">
        <f>'raw data'!C38/100</f>
        <v>35484.089999999997</v>
      </c>
      <c r="C5" s="17">
        <f>'capital stock data'!M15</f>
        <v>8643.4362351317923</v>
      </c>
      <c r="D5" s="17">
        <f>'hours data'!D16</f>
        <v>132744.5906803153</v>
      </c>
      <c r="E5" s="17">
        <f>'hours data'!K16</f>
        <v>111900.4136259064</v>
      </c>
      <c r="G5">
        <f t="shared" si="3"/>
        <v>0.59968853588571547</v>
      </c>
      <c r="I5">
        <f>B5/E5/$B$3*$E$3*100</f>
        <v>105.77437818406206</v>
      </c>
      <c r="J5">
        <f>G5/$G$3*100</f>
        <v>107.4952943460229</v>
      </c>
      <c r="K5">
        <f>(C5/B5/$C$3*$B$3)^($C$1/(1-$C$1))*100</f>
        <v>99.104682004268724</v>
      </c>
      <c r="L5">
        <f>D5/E5/$D$3*$E$3*100</f>
        <v>99.288021199708083</v>
      </c>
      <c r="N5">
        <f t="shared" si="4"/>
        <v>8.0990204546479108E-2</v>
      </c>
      <c r="O5">
        <f t="shared" si="0"/>
        <v>0.10427350658453451</v>
      </c>
      <c r="P5">
        <f t="shared" si="1"/>
        <v>-1.2974878597888526E-2</v>
      </c>
      <c r="Q5">
        <f t="shared" si="2"/>
        <v>-1.0308423440167087E-2</v>
      </c>
    </row>
    <row r="6" spans="1:17" x14ac:dyDescent="0.25">
      <c r="A6">
        <f t="shared" si="5"/>
        <v>1963</v>
      </c>
      <c r="B6" s="17">
        <f>'raw data'!C39/100</f>
        <v>37029.440000000002</v>
      </c>
      <c r="C6" s="17">
        <f>'capital stock data'!M16</f>
        <v>8983.7123425455738</v>
      </c>
      <c r="D6" s="17">
        <f>'hours data'!D17</f>
        <v>134225.46385955287</v>
      </c>
      <c r="E6" s="17">
        <f>'hours data'!K17</f>
        <v>113730.08609765275</v>
      </c>
      <c r="G6">
        <f t="shared" si="3"/>
        <v>0.62032453058218329</v>
      </c>
      <c r="I6">
        <f t="shared" ref="I6:I49" si="6">B6/E6/$B$3*$E$3*100</f>
        <v>108.60511429197828</v>
      </c>
      <c r="J6">
        <f t="shared" ref="J6:J49" si="7">G6/$G$3*100</f>
        <v>111.19433508346752</v>
      </c>
      <c r="K6">
        <f t="shared" ref="K6:K49" si="8">(C6/B6/$C$3*$B$3)^($C$1/(1-$C$1))*100</f>
        <v>98.877244423931614</v>
      </c>
      <c r="L6">
        <f t="shared" ref="L6:L49" si="9">D6/E6/$D$3*$E$3*100</f>
        <v>98.780509085550705</v>
      </c>
      <c r="N6">
        <f t="shared" si="4"/>
        <v>0.11909204227621371</v>
      </c>
      <c r="O6">
        <f t="shared" si="0"/>
        <v>0.153083290263132</v>
      </c>
      <c r="P6">
        <f t="shared" si="1"/>
        <v>-1.628955705894472E-2</v>
      </c>
      <c r="Q6">
        <f t="shared" si="2"/>
        <v>-1.7701690927972143E-2</v>
      </c>
    </row>
    <row r="7" spans="1:17" x14ac:dyDescent="0.25">
      <c r="A7">
        <f t="shared" si="5"/>
        <v>1964</v>
      </c>
      <c r="B7" s="17">
        <f>'raw data'!C40/100</f>
        <v>39162.800000000003</v>
      </c>
      <c r="C7" s="17">
        <f>'capital stock data'!M17</f>
        <v>9343.1308814387485</v>
      </c>
      <c r="D7" s="17">
        <f>'hours data'!D18</f>
        <v>136866.65333333332</v>
      </c>
      <c r="E7" s="17">
        <f>'hours data'!K18</f>
        <v>115646.32017242699</v>
      </c>
      <c r="G7">
        <f t="shared" si="3"/>
        <v>0.64961130145114332</v>
      </c>
      <c r="I7">
        <f t="shared" si="6"/>
        <v>112.95889028539862</v>
      </c>
      <c r="J7">
        <f t="shared" si="7"/>
        <v>116.44404366819747</v>
      </c>
      <c r="K7">
        <f t="shared" si="8"/>
        <v>97.932218855972977</v>
      </c>
      <c r="L7">
        <f t="shared" si="9"/>
        <v>99.055260463511615</v>
      </c>
      <c r="N7">
        <f t="shared" si="4"/>
        <v>0.17579782067272032</v>
      </c>
      <c r="O7">
        <f t="shared" si="0"/>
        <v>0.21963684487185287</v>
      </c>
      <c r="P7">
        <f t="shared" si="1"/>
        <v>-3.0144522731418922E-2</v>
      </c>
      <c r="Q7">
        <f t="shared" si="2"/>
        <v>-1.3694501467715461E-2</v>
      </c>
    </row>
    <row r="8" spans="1:17" x14ac:dyDescent="0.25">
      <c r="A8">
        <f t="shared" si="5"/>
        <v>1965</v>
      </c>
      <c r="B8" s="17">
        <f>'raw data'!C41/100</f>
        <v>41707.5</v>
      </c>
      <c r="C8" s="17">
        <f>'capital stock data'!M18</f>
        <v>9731.6135968166618</v>
      </c>
      <c r="D8" s="17">
        <f>'hours data'!D19</f>
        <v>141383.88440567066</v>
      </c>
      <c r="E8" s="17">
        <f>'hours data'!K19</f>
        <v>117490.50526515598</v>
      </c>
      <c r="G8">
        <f t="shared" si="3"/>
        <v>0.67828397810384355</v>
      </c>
      <c r="I8">
        <f t="shared" si="6"/>
        <v>118.41041075936258</v>
      </c>
      <c r="J8">
        <f t="shared" si="7"/>
        <v>121.58367471336679</v>
      </c>
      <c r="K8">
        <f t="shared" si="8"/>
        <v>96.695390144401543</v>
      </c>
      <c r="L8">
        <f t="shared" si="9"/>
        <v>100.71840797364051</v>
      </c>
      <c r="N8">
        <f t="shared" si="4"/>
        <v>0.24379592970519146</v>
      </c>
      <c r="O8">
        <f t="shared" si="0"/>
        <v>0.28194952819588182</v>
      </c>
      <c r="P8">
        <f t="shared" si="1"/>
        <v>-4.8480982582756807E-2</v>
      </c>
      <c r="Q8">
        <f t="shared" si="2"/>
        <v>1.0327384092063232E-2</v>
      </c>
    </row>
    <row r="9" spans="1:17" x14ac:dyDescent="0.25">
      <c r="A9">
        <f t="shared" si="5"/>
        <v>1966</v>
      </c>
      <c r="B9" s="17">
        <f>'raw data'!C42/100</f>
        <v>44458.53</v>
      </c>
      <c r="C9" s="17">
        <f>'capital stock data'!M19</f>
        <v>10188.776553447447</v>
      </c>
      <c r="D9" s="17">
        <f>'hours data'!D20</f>
        <v>147222.31846128733</v>
      </c>
      <c r="E9" s="17">
        <f>'hours data'!K20</f>
        <v>119244.91522549231</v>
      </c>
      <c r="G9">
        <f t="shared" si="3"/>
        <v>0.70152548213928456</v>
      </c>
      <c r="I9">
        <f t="shared" si="6"/>
        <v>124.36372746618179</v>
      </c>
      <c r="J9">
        <f t="shared" si="7"/>
        <v>125.74975788459841</v>
      </c>
      <c r="K9">
        <f t="shared" si="8"/>
        <v>95.706420764562012</v>
      </c>
      <c r="L9">
        <f t="shared" si="9"/>
        <v>103.3345370346636</v>
      </c>
      <c r="N9">
        <f t="shared" si="4"/>
        <v>0.31456576331931879</v>
      </c>
      <c r="O9">
        <f t="shared" si="0"/>
        <v>0.33055562230495383</v>
      </c>
      <c r="P9">
        <f t="shared" si="1"/>
        <v>-6.3312379220368253E-2</v>
      </c>
      <c r="Q9">
        <f t="shared" si="2"/>
        <v>4.7322520234732768E-2</v>
      </c>
    </row>
    <row r="10" spans="1:17" x14ac:dyDescent="0.25">
      <c r="A10">
        <f t="shared" si="5"/>
        <v>1967</v>
      </c>
      <c r="B10" s="17">
        <f>'raw data'!C43/100</f>
        <v>45677.81</v>
      </c>
      <c r="C10" s="17">
        <f>'capital stock data'!M20</f>
        <v>10704.049199579524</v>
      </c>
      <c r="D10" s="17">
        <f>'hours data'!D21</f>
        <v>149146.2628244214</v>
      </c>
      <c r="E10" s="17">
        <f>'hours data'!K21</f>
        <v>121001.9227857871</v>
      </c>
      <c r="G10">
        <f t="shared" si="3"/>
        <v>0.7024559984476878</v>
      </c>
      <c r="I10">
        <f t="shared" si="6"/>
        <v>125.91906865799804</v>
      </c>
      <c r="J10">
        <f t="shared" si="7"/>
        <v>125.91655467739993</v>
      </c>
      <c r="K10">
        <f t="shared" si="8"/>
        <v>96.93416021866102</v>
      </c>
      <c r="L10">
        <f t="shared" si="9"/>
        <v>103.16486604862123</v>
      </c>
      <c r="N10">
        <f t="shared" si="4"/>
        <v>0.33249677531432187</v>
      </c>
      <c r="O10">
        <f t="shared" si="0"/>
        <v>0.33246797154705593</v>
      </c>
      <c r="P10">
        <f t="shared" si="1"/>
        <v>-4.492292467265678E-2</v>
      </c>
      <c r="Q10">
        <f t="shared" si="2"/>
        <v>4.4951728439920575E-2</v>
      </c>
    </row>
    <row r="11" spans="1:17" x14ac:dyDescent="0.25">
      <c r="A11">
        <f t="shared" ref="A11:A62" si="10">A10+1</f>
        <v>1968</v>
      </c>
      <c r="B11" s="17">
        <f>'raw data'!C44/100</f>
        <v>47923.15</v>
      </c>
      <c r="C11" s="17">
        <f>'capital stock data'!M21</f>
        <v>11174.141282830089</v>
      </c>
      <c r="D11" s="17">
        <f>'hours data'!D22</f>
        <v>151900.4346666323</v>
      </c>
      <c r="E11" s="17">
        <f>'hours data'!K22</f>
        <v>122832.072</v>
      </c>
      <c r="G11">
        <f t="shared" si="3"/>
        <v>0.72569874306226512</v>
      </c>
      <c r="I11">
        <f t="shared" si="6"/>
        <v>130.14038267703128</v>
      </c>
      <c r="J11">
        <f t="shared" si="7"/>
        <v>130.08286022476756</v>
      </c>
      <c r="K11">
        <f t="shared" si="8"/>
        <v>96.656941490939957</v>
      </c>
      <c r="L11">
        <f t="shared" si="9"/>
        <v>103.5044336308206</v>
      </c>
      <c r="N11">
        <f t="shared" si="4"/>
        <v>0.38006870108651636</v>
      </c>
      <c r="O11">
        <f t="shared" si="0"/>
        <v>0.37943088444072481</v>
      </c>
      <c r="P11">
        <f t="shared" si="1"/>
        <v>-4.9054750501042271E-2</v>
      </c>
      <c r="Q11">
        <f t="shared" si="2"/>
        <v>4.9692567146833219E-2</v>
      </c>
    </row>
    <row r="12" spans="1:17" x14ac:dyDescent="0.25">
      <c r="A12">
        <f t="shared" si="10"/>
        <v>1969</v>
      </c>
      <c r="B12" s="17">
        <f>'raw data'!C45/100</f>
        <v>49420.67</v>
      </c>
      <c r="C12" s="17">
        <f>'capital stock data'!M22</f>
        <v>11655.163162058887</v>
      </c>
      <c r="D12" s="17">
        <f>'hours data'!D23</f>
        <v>155918.54948027551</v>
      </c>
      <c r="E12" s="17">
        <f>'hours data'!K23</f>
        <v>124646.355</v>
      </c>
      <c r="G12">
        <f t="shared" si="3"/>
        <v>0.72435934124968537</v>
      </c>
      <c r="I12">
        <f t="shared" si="6"/>
        <v>132.25361337624807</v>
      </c>
      <c r="J12">
        <f t="shared" si="7"/>
        <v>129.84276993876901</v>
      </c>
      <c r="K12">
        <f t="shared" si="8"/>
        <v>97.288130373894134</v>
      </c>
      <c r="L12">
        <f t="shared" si="9"/>
        <v>104.69595850766498</v>
      </c>
      <c r="N12">
        <f t="shared" si="4"/>
        <v>0.40330713957014885</v>
      </c>
      <c r="O12">
        <f t="shared" si="0"/>
        <v>0.37676568237298336</v>
      </c>
      <c r="P12">
        <f t="shared" si="1"/>
        <v>-3.9664294971403953E-2</v>
      </c>
      <c r="Q12">
        <f t="shared" si="2"/>
        <v>6.6205752168570373E-2</v>
      </c>
    </row>
    <row r="13" spans="1:17" x14ac:dyDescent="0.25">
      <c r="A13">
        <f t="shared" si="10"/>
        <v>1970</v>
      </c>
      <c r="B13" s="17">
        <f>'raw data'!C46/100</f>
        <v>49512.62</v>
      </c>
      <c r="C13" s="17">
        <f>'capital stock data'!M23</f>
        <v>12140.264785504922</v>
      </c>
      <c r="D13" s="17">
        <f>'hours data'!D24</f>
        <v>153354.92264576803</v>
      </c>
      <c r="E13" s="17">
        <f>'hours data'!K24</f>
        <v>126722.136</v>
      </c>
      <c r="G13">
        <f t="shared" si="3"/>
        <v>0.72159101834908179</v>
      </c>
      <c r="I13">
        <f t="shared" si="6"/>
        <v>130.32925838022433</v>
      </c>
      <c r="J13">
        <f t="shared" si="7"/>
        <v>129.34654286881894</v>
      </c>
      <c r="K13">
        <f t="shared" si="8"/>
        <v>99.478710569995712</v>
      </c>
      <c r="L13">
        <f t="shared" si="9"/>
        <v>101.2877563508122</v>
      </c>
      <c r="N13">
        <f t="shared" si="4"/>
        <v>0.38216099934435049</v>
      </c>
      <c r="O13">
        <f t="shared" si="0"/>
        <v>0.37124149466692707</v>
      </c>
      <c r="P13">
        <f t="shared" si="1"/>
        <v>-7.5402872353262582E-3</v>
      </c>
      <c r="Q13">
        <f t="shared" si="2"/>
        <v>1.845979191274771E-2</v>
      </c>
    </row>
    <row r="14" spans="1:17" x14ac:dyDescent="0.25">
      <c r="A14">
        <f t="shared" si="10"/>
        <v>1971</v>
      </c>
      <c r="B14" s="17">
        <f>'raw data'!C47/100</f>
        <v>51143.25</v>
      </c>
      <c r="C14" s="17">
        <f>'capital stock data'!M24</f>
        <v>12526.643984696131</v>
      </c>
      <c r="D14" s="17">
        <f>'hours data'!D25</f>
        <v>152615.43012293536</v>
      </c>
      <c r="E14" s="17">
        <f>'hours data'!K25</f>
        <v>129372.803</v>
      </c>
      <c r="G14">
        <f t="shared" si="3"/>
        <v>0.74942698380467321</v>
      </c>
      <c r="I14">
        <f t="shared" si="6"/>
        <v>131.86326826639706</v>
      </c>
      <c r="J14">
        <f t="shared" si="7"/>
        <v>134.33619186325089</v>
      </c>
      <c r="K14">
        <f t="shared" si="8"/>
        <v>99.417681540714653</v>
      </c>
      <c r="L14">
        <f t="shared" si="9"/>
        <v>98.734100009796222</v>
      </c>
      <c r="N14">
        <f t="shared" si="4"/>
        <v>0.39904274449825927</v>
      </c>
      <c r="O14">
        <f t="shared" si="0"/>
        <v>0.42584803736006904</v>
      </c>
      <c r="P14">
        <f t="shared" si="1"/>
        <v>-8.4256354281503614E-3</v>
      </c>
      <c r="Q14">
        <f t="shared" si="2"/>
        <v>-1.8379657433660462E-2</v>
      </c>
    </row>
    <row r="15" spans="1:17" x14ac:dyDescent="0.25">
      <c r="A15">
        <f t="shared" si="10"/>
        <v>1972</v>
      </c>
      <c r="B15" s="17">
        <f>'raw data'!C48/100</f>
        <v>53832.82</v>
      </c>
      <c r="C15" s="17">
        <f>'capital stock data'!M25</f>
        <v>12952.32588139266</v>
      </c>
      <c r="D15" s="17">
        <f>'hours data'!D26</f>
        <v>156906.80361104643</v>
      </c>
      <c r="E15" s="17">
        <f>'hours data'!K26</f>
        <v>131814.68799999999</v>
      </c>
      <c r="G15">
        <f t="shared" si="3"/>
        <v>0.77513318103597817</v>
      </c>
      <c r="I15">
        <f t="shared" si="6"/>
        <v>136.22657109901678</v>
      </c>
      <c r="J15">
        <f t="shared" si="7"/>
        <v>138.94407591061685</v>
      </c>
      <c r="K15">
        <f t="shared" si="8"/>
        <v>98.408385497217935</v>
      </c>
      <c r="L15">
        <f t="shared" si="9"/>
        <v>99.629897575419918</v>
      </c>
      <c r="N15">
        <f t="shared" si="4"/>
        <v>0.44600812959081965</v>
      </c>
      <c r="O15">
        <f t="shared" si="0"/>
        <v>0.47450432437962631</v>
      </c>
      <c r="P15">
        <f t="shared" si="1"/>
        <v>-2.3146840300422338E-2</v>
      </c>
      <c r="Q15">
        <f t="shared" si="2"/>
        <v>-5.3493544883842876E-3</v>
      </c>
    </row>
    <row r="16" spans="1:17" x14ac:dyDescent="0.25">
      <c r="A16">
        <f t="shared" si="10"/>
        <v>1973</v>
      </c>
      <c r="B16" s="17">
        <f>'raw data'!C49/100</f>
        <v>56872.07</v>
      </c>
      <c r="C16" s="17">
        <f>'capital stock data'!M26</f>
        <v>13448.905524673366</v>
      </c>
      <c r="D16" s="17">
        <f>'hours data'!D27</f>
        <v>163220.94143329968</v>
      </c>
      <c r="E16" s="17">
        <f>'hours data'!K27</f>
        <v>134138.397</v>
      </c>
      <c r="G16">
        <f t="shared" si="3"/>
        <v>0.79504611315518259</v>
      </c>
      <c r="I16">
        <f t="shared" si="6"/>
        <v>141.42442587863042</v>
      </c>
      <c r="J16">
        <f t="shared" si="7"/>
        <v>142.51350632549838</v>
      </c>
      <c r="K16">
        <f t="shared" si="8"/>
        <v>97.439246773361589</v>
      </c>
      <c r="L16">
        <f t="shared" si="9"/>
        <v>101.84377315832431</v>
      </c>
      <c r="N16">
        <f t="shared" si="4"/>
        <v>0.50003131428213665</v>
      </c>
      <c r="O16">
        <f t="shared" si="0"/>
        <v>0.51109865321032821</v>
      </c>
      <c r="P16">
        <f t="shared" si="1"/>
        <v>-3.7425113947468537E-2</v>
      </c>
      <c r="Q16">
        <f t="shared" si="2"/>
        <v>2.6357775019275814E-2</v>
      </c>
    </row>
    <row r="17" spans="1:17" x14ac:dyDescent="0.25">
      <c r="A17">
        <f t="shared" si="10"/>
        <v>1974</v>
      </c>
      <c r="B17" s="17">
        <f>'raw data'!C50/100</f>
        <v>56564.65</v>
      </c>
      <c r="C17" s="17">
        <f>'capital stock data'!M27</f>
        <v>14029.269110885791</v>
      </c>
      <c r="D17" s="17">
        <f>'hours data'!D28</f>
        <v>163636.15330414794</v>
      </c>
      <c r="E17" s="17">
        <f>'hours data'!K28</f>
        <v>136224.99799999999</v>
      </c>
      <c r="G17">
        <f t="shared" si="3"/>
        <v>0.76752217658986588</v>
      </c>
      <c r="I17">
        <f t="shared" si="6"/>
        <v>138.50542833483544</v>
      </c>
      <c r="J17">
        <f t="shared" si="7"/>
        <v>137.57978909463603</v>
      </c>
      <c r="K17">
        <f t="shared" si="8"/>
        <v>100.13317556119348</v>
      </c>
      <c r="L17">
        <f t="shared" si="9"/>
        <v>100.53890850276024</v>
      </c>
      <c r="N17">
        <f t="shared" si="4"/>
        <v>0.46994251979994939</v>
      </c>
      <c r="O17">
        <f t="shared" si="0"/>
        <v>0.46026854914938986</v>
      </c>
      <c r="P17">
        <f t="shared" si="1"/>
        <v>1.920038989253447E-3</v>
      </c>
      <c r="Q17">
        <f t="shared" si="2"/>
        <v>7.7539316613070277E-3</v>
      </c>
    </row>
    <row r="18" spans="1:17" x14ac:dyDescent="0.25">
      <c r="A18">
        <f t="shared" si="10"/>
        <v>1975</v>
      </c>
      <c r="B18" s="17">
        <f>'raw data'!C51/100</f>
        <v>56448.43</v>
      </c>
      <c r="C18" s="17">
        <f>'capital stock data'!M28</f>
        <v>14534.219217576201</v>
      </c>
      <c r="D18" s="17">
        <f>'hours data'!D29</f>
        <v>159389.85289967546</v>
      </c>
      <c r="E18" s="17">
        <f>'hours data'!K29</f>
        <v>138870.639</v>
      </c>
      <c r="G18">
        <f t="shared" si="3"/>
        <v>0.76969626390145829</v>
      </c>
      <c r="I18">
        <f t="shared" si="6"/>
        <v>135.587587739463</v>
      </c>
      <c r="J18">
        <f t="shared" si="7"/>
        <v>137.96949832119046</v>
      </c>
      <c r="K18">
        <f t="shared" si="8"/>
        <v>102.29982684609161</v>
      </c>
      <c r="L18">
        <f t="shared" si="9"/>
        <v>96.064284063676254</v>
      </c>
      <c r="N18">
        <f t="shared" si="4"/>
        <v>0.43922511412068727</v>
      </c>
      <c r="O18">
        <f t="shared" si="0"/>
        <v>0.46434935769495778</v>
      </c>
      <c r="P18">
        <f t="shared" si="1"/>
        <v>3.2803703162455962E-2</v>
      </c>
      <c r="Q18">
        <f t="shared" si="2"/>
        <v>-5.7927946736727208E-2</v>
      </c>
    </row>
    <row r="19" spans="1:17" x14ac:dyDescent="0.25">
      <c r="A19">
        <f t="shared" si="10"/>
        <v>1976</v>
      </c>
      <c r="B19" s="17">
        <f>'raw data'!C52/100</f>
        <v>59489.95</v>
      </c>
      <c r="C19" s="17">
        <f>'capital stock data'!M29</f>
        <v>14872.039175100728</v>
      </c>
      <c r="D19" s="17">
        <f>'hours data'!D30</f>
        <v>163608.8904029656</v>
      </c>
      <c r="E19" s="17">
        <f>'hours data'!K30</f>
        <v>140850.60999999999</v>
      </c>
      <c r="G19">
        <f t="shared" si="3"/>
        <v>0.80370270281353495</v>
      </c>
      <c r="I19">
        <f t="shared" si="6"/>
        <v>140.88455105897987</v>
      </c>
      <c r="J19">
        <f t="shared" si="7"/>
        <v>144.06521625102323</v>
      </c>
      <c r="K19">
        <f t="shared" si="8"/>
        <v>100.58757898361574</v>
      </c>
      <c r="L19">
        <f t="shared" si="9"/>
        <v>97.220954719988612</v>
      </c>
      <c r="N19">
        <f t="shared" si="4"/>
        <v>0.4945134190813828</v>
      </c>
      <c r="O19">
        <f t="shared" si="0"/>
        <v>0.52672204682571278</v>
      </c>
      <c r="P19">
        <f t="shared" si="1"/>
        <v>8.4521655301133865E-3</v>
      </c>
      <c r="Q19">
        <f t="shared" si="2"/>
        <v>-4.0660793274444905E-2</v>
      </c>
    </row>
    <row r="20" spans="1:17" x14ac:dyDescent="0.25">
      <c r="A20">
        <f t="shared" si="10"/>
        <v>1977</v>
      </c>
      <c r="B20" s="17">
        <f>'raw data'!C53/100</f>
        <v>62240.86</v>
      </c>
      <c r="C20" s="17">
        <f>'capital stock data'!M30</f>
        <v>15357.53789464679</v>
      </c>
      <c r="D20" s="17">
        <f>'hours data'!D31</f>
        <v>169145.71415932139</v>
      </c>
      <c r="E20" s="17">
        <f>'hours data'!K31</f>
        <v>142935.11100000003</v>
      </c>
      <c r="G20">
        <f t="shared" si="3"/>
        <v>0.81945192020932989</v>
      </c>
      <c r="I20">
        <f t="shared" si="6"/>
        <v>145.24967262014678</v>
      </c>
      <c r="J20">
        <f t="shared" si="7"/>
        <v>146.88829299565373</v>
      </c>
      <c r="K20">
        <f t="shared" si="8"/>
        <v>99.837613014258281</v>
      </c>
      <c r="L20">
        <f t="shared" si="9"/>
        <v>99.045281184665512</v>
      </c>
      <c r="N20">
        <f t="shared" si="4"/>
        <v>0.53853491192706415</v>
      </c>
      <c r="O20">
        <f t="shared" si="0"/>
        <v>0.55471941760863397</v>
      </c>
      <c r="P20">
        <f t="shared" si="1"/>
        <v>-2.3446532118303501E-3</v>
      </c>
      <c r="Q20">
        <f t="shared" si="2"/>
        <v>-1.3839852469740207E-2</v>
      </c>
    </row>
    <row r="21" spans="1:17" x14ac:dyDescent="0.25">
      <c r="A21">
        <f t="shared" si="10"/>
        <v>1978</v>
      </c>
      <c r="B21" s="17">
        <f>'raw data'!C54/100</f>
        <v>65686.080000000002</v>
      </c>
      <c r="C21" s="17">
        <f>'capital stock data'!M31</f>
        <v>15969.318047812292</v>
      </c>
      <c r="D21" s="17">
        <f>'hours data'!D32</f>
        <v>176897.49828544899</v>
      </c>
      <c r="E21" s="17">
        <f>'hours data'!K32</f>
        <v>145125.42000000001</v>
      </c>
      <c r="G21">
        <f t="shared" si="3"/>
        <v>0.83395187799696269</v>
      </c>
      <c r="I21">
        <f t="shared" si="6"/>
        <v>150.97615333933712</v>
      </c>
      <c r="J21">
        <f t="shared" si="7"/>
        <v>149.48743761342502</v>
      </c>
      <c r="K21">
        <f t="shared" si="8"/>
        <v>98.99510995374564</v>
      </c>
      <c r="L21">
        <f t="shared" si="9"/>
        <v>102.02107983164524</v>
      </c>
      <c r="N21">
        <f t="shared" si="4"/>
        <v>0.59432069408050225</v>
      </c>
      <c r="O21">
        <f t="shared" si="0"/>
        <v>0.58002425061523921</v>
      </c>
      <c r="P21">
        <f t="shared" si="1"/>
        <v>-1.4570832520585497E-2</v>
      </c>
      <c r="Q21">
        <f t="shared" si="2"/>
        <v>2.8867275985848651E-2</v>
      </c>
    </row>
    <row r="22" spans="1:17" x14ac:dyDescent="0.25">
      <c r="A22">
        <f t="shared" si="10"/>
        <v>1979</v>
      </c>
      <c r="B22" s="17">
        <f>'raw data'!C55/100</f>
        <v>67765.8</v>
      </c>
      <c r="C22" s="17">
        <f>'capital stock data'!M32</f>
        <v>16713.944894559754</v>
      </c>
      <c r="D22" s="17">
        <f>'hours data'!D33</f>
        <v>182026.41469336953</v>
      </c>
      <c r="E22" s="17">
        <f>'hours data'!K33</f>
        <v>147411.02499999999</v>
      </c>
      <c r="G22">
        <f t="shared" si="3"/>
        <v>0.82925225692260007</v>
      </c>
      <c r="I22">
        <f t="shared" si="6"/>
        <v>153.34128713435803</v>
      </c>
      <c r="J22">
        <f t="shared" si="7"/>
        <v>148.64502172505516</v>
      </c>
      <c r="K22">
        <f t="shared" si="8"/>
        <v>99.814255557106065</v>
      </c>
      <c r="L22">
        <f t="shared" si="9"/>
        <v>103.35135230110328</v>
      </c>
      <c r="N22">
        <f t="shared" si="4"/>
        <v>0.61674619487254678</v>
      </c>
      <c r="O22">
        <f t="shared" si="0"/>
        <v>0.57187114671113237</v>
      </c>
      <c r="P22">
        <f t="shared" si="1"/>
        <v>-2.6822176733718116E-3</v>
      </c>
      <c r="Q22">
        <f t="shared" si="2"/>
        <v>4.7557265834785548E-2</v>
      </c>
    </row>
    <row r="23" spans="1:17" x14ac:dyDescent="0.25">
      <c r="A23">
        <f t="shared" si="10"/>
        <v>1980</v>
      </c>
      <c r="B23" s="17">
        <f>'raw data'!C56/100</f>
        <v>67591.81</v>
      </c>
      <c r="C23" s="17">
        <f>'capital stock data'!M33</f>
        <v>17487.809181560096</v>
      </c>
      <c r="D23" s="17">
        <f>'hours data'!D34</f>
        <v>181299.14327538884</v>
      </c>
      <c r="E23" s="17">
        <f>'hours data'!K34</f>
        <v>149286.82500000001</v>
      </c>
      <c r="G23">
        <f t="shared" si="3"/>
        <v>0.80802388429693139</v>
      </c>
      <c r="I23">
        <f t="shared" si="6"/>
        <v>151.02578275610023</v>
      </c>
      <c r="J23">
        <f t="shared" si="7"/>
        <v>144.83979613321861</v>
      </c>
      <c r="K23">
        <f t="shared" si="8"/>
        <v>102.58342755307639</v>
      </c>
      <c r="L23">
        <f t="shared" si="9"/>
        <v>101.64499168948824</v>
      </c>
      <c r="N23">
        <f t="shared" si="4"/>
        <v>0.59479486398164005</v>
      </c>
      <c r="O23">
        <f t="shared" si="0"/>
        <v>0.53445805128739188</v>
      </c>
      <c r="P23">
        <f t="shared" si="1"/>
        <v>3.6797681060488439E-2</v>
      </c>
      <c r="Q23">
        <f t="shared" si="2"/>
        <v>2.3539131633759491E-2</v>
      </c>
    </row>
    <row r="24" spans="1:17" x14ac:dyDescent="0.25">
      <c r="A24">
        <f t="shared" si="10"/>
        <v>1981</v>
      </c>
      <c r="B24" s="17">
        <f>'raw data'!C57/100</f>
        <v>69307.100000000006</v>
      </c>
      <c r="C24" s="17">
        <f>'capital stock data'!M34</f>
        <v>18092.623590259649</v>
      </c>
      <c r="D24" s="17">
        <f>'hours data'!D35</f>
        <v>182566.34039808516</v>
      </c>
      <c r="E24" s="17">
        <f>'hours data'!K35</f>
        <v>151218.09400000001</v>
      </c>
      <c r="G24">
        <f t="shared" si="3"/>
        <v>0.81858095389433372</v>
      </c>
      <c r="I24">
        <f t="shared" si="6"/>
        <v>152.88063152309863</v>
      </c>
      <c r="J24">
        <f t="shared" si="7"/>
        <v>146.732170650814</v>
      </c>
      <c r="K24">
        <f t="shared" si="8"/>
        <v>103.10944780334937</v>
      </c>
      <c r="L24">
        <f t="shared" si="9"/>
        <v>101.04821933034876</v>
      </c>
      <c r="N24">
        <f t="shared" si="4"/>
        <v>0.61240564296071787</v>
      </c>
      <c r="O24">
        <f t="shared" si="0"/>
        <v>0.55318521286621647</v>
      </c>
      <c r="P24">
        <f t="shared" si="1"/>
        <v>4.4176531295311544E-2</v>
      </c>
      <c r="Q24">
        <f t="shared" si="2"/>
        <v>1.5043898799189189E-2</v>
      </c>
    </row>
    <row r="25" spans="1:17" x14ac:dyDescent="0.25">
      <c r="A25">
        <f t="shared" si="10"/>
        <v>1982</v>
      </c>
      <c r="B25" s="17">
        <f>'raw data'!C58/100</f>
        <v>68057.58</v>
      </c>
      <c r="C25" s="17">
        <f>'capital stock data'!M35</f>
        <v>18770.839193768225</v>
      </c>
      <c r="D25" s="17">
        <f>'hours data'!D36</f>
        <v>178797.75563434561</v>
      </c>
      <c r="E25" s="17">
        <f>'hours data'!K36</f>
        <v>153129.90399999998</v>
      </c>
      <c r="G25">
        <f t="shared" si="3"/>
        <v>0.79534376317811739</v>
      </c>
      <c r="I25">
        <f t="shared" si="6"/>
        <v>148.2500992393721</v>
      </c>
      <c r="J25">
        <f t="shared" si="7"/>
        <v>142.56686065013997</v>
      </c>
      <c r="K25">
        <f t="shared" si="8"/>
        <v>106.405147739729</v>
      </c>
      <c r="L25">
        <f t="shared" si="9"/>
        <v>97.726820009802722</v>
      </c>
      <c r="N25">
        <f t="shared" si="4"/>
        <v>0.56803307051901653</v>
      </c>
      <c r="O25">
        <f t="shared" si="0"/>
        <v>0.51163866949616188</v>
      </c>
      <c r="P25">
        <f t="shared" si="1"/>
        <v>8.9567948197476113E-2</v>
      </c>
      <c r="Q25">
        <f t="shared" si="2"/>
        <v>-3.3173547174621551E-2</v>
      </c>
    </row>
    <row r="26" spans="1:17" x14ac:dyDescent="0.25">
      <c r="A26">
        <f t="shared" si="10"/>
        <v>1983</v>
      </c>
      <c r="B26" s="17">
        <f>'raw data'!C59/100</f>
        <v>71177.289999999994</v>
      </c>
      <c r="C26" s="17">
        <f>'capital stock data'!M36</f>
        <v>19230.884114941637</v>
      </c>
      <c r="D26" s="17">
        <f>'hours data'!D37</f>
        <v>181683.40345365714</v>
      </c>
      <c r="E26" s="17">
        <f>'hours data'!K37</f>
        <v>154770.304</v>
      </c>
      <c r="G26">
        <f t="shared" si="3"/>
        <v>0.82829828903424263</v>
      </c>
      <c r="I26">
        <f t="shared" si="6"/>
        <v>153.402456324421</v>
      </c>
      <c r="J26">
        <f t="shared" si="7"/>
        <v>148.47402119258012</v>
      </c>
      <c r="K26">
        <f t="shared" si="8"/>
        <v>105.15804586563304</v>
      </c>
      <c r="L26">
        <f t="shared" si="9"/>
        <v>98.251533095193139</v>
      </c>
      <c r="N26">
        <f t="shared" si="4"/>
        <v>0.61732158387532654</v>
      </c>
      <c r="O26">
        <f t="shared" si="0"/>
        <v>0.57021052176426157</v>
      </c>
      <c r="P26">
        <f t="shared" si="1"/>
        <v>7.2559237957196432E-2</v>
      </c>
      <c r="Q26">
        <f t="shared" si="2"/>
        <v>-2.5448175846132098E-2</v>
      </c>
    </row>
    <row r="27" spans="1:17" x14ac:dyDescent="0.25">
      <c r="A27">
        <f t="shared" si="10"/>
        <v>1984</v>
      </c>
      <c r="B27" s="17">
        <f>'raw data'!C60/100</f>
        <v>76328.12</v>
      </c>
      <c r="C27" s="17">
        <f>'capital stock data'!M37</f>
        <v>19747.262275956185</v>
      </c>
      <c r="D27" s="17">
        <f>'hours data'!D38</f>
        <v>190214.37632981318</v>
      </c>
      <c r="E27" s="17">
        <f>'hours data'!K38</f>
        <v>156116.15</v>
      </c>
      <c r="G27">
        <f t="shared" si="3"/>
        <v>0.8697170267633606</v>
      </c>
      <c r="I27">
        <f t="shared" si="6"/>
        <v>163.08545654936796</v>
      </c>
      <c r="J27">
        <f t="shared" si="7"/>
        <v>155.89840758185196</v>
      </c>
      <c r="K27">
        <f t="shared" si="8"/>
        <v>102.58085983681404</v>
      </c>
      <c r="L27">
        <f t="shared" si="9"/>
        <v>101.97817124890524</v>
      </c>
      <c r="N27">
        <f t="shared" si="4"/>
        <v>0.70562813275721326</v>
      </c>
      <c r="O27">
        <f t="shared" si="0"/>
        <v>0.64060619175924893</v>
      </c>
      <c r="P27">
        <f t="shared" si="1"/>
        <v>3.676156920529746E-2</v>
      </c>
      <c r="Q27">
        <f t="shared" si="2"/>
        <v>2.8260371792665894E-2</v>
      </c>
    </row>
    <row r="28" spans="1:17" x14ac:dyDescent="0.25">
      <c r="A28">
        <f t="shared" si="10"/>
        <v>1985</v>
      </c>
      <c r="B28" s="17">
        <f>'raw data'!C61/100</f>
        <v>79510.740000000005</v>
      </c>
      <c r="C28" s="17">
        <f>'capital stock data'!M38</f>
        <v>20566.584961080232</v>
      </c>
      <c r="D28" s="17">
        <f>'hours data'!D39</f>
        <v>193386.61845752332</v>
      </c>
      <c r="E28" s="17">
        <f>'hours data'!K39</f>
        <v>157743.61199999999</v>
      </c>
      <c r="G28">
        <f t="shared" si="3"/>
        <v>0.89122074839662035</v>
      </c>
      <c r="I28">
        <f t="shared" si="6"/>
        <v>168.13282690261644</v>
      </c>
      <c r="J28">
        <f t="shared" si="7"/>
        <v>159.75298999952005</v>
      </c>
      <c r="K28">
        <f t="shared" si="8"/>
        <v>102.56924691206066</v>
      </c>
      <c r="L28">
        <f t="shared" si="9"/>
        <v>102.60921211323151</v>
      </c>
      <c r="N28">
        <f t="shared" si="4"/>
        <v>0.74960142942841734</v>
      </c>
      <c r="O28">
        <f t="shared" si="0"/>
        <v>0.67584293347030755</v>
      </c>
      <c r="P28">
        <f t="shared" si="1"/>
        <v>3.6598236031990167E-2</v>
      </c>
      <c r="Q28">
        <f t="shared" si="2"/>
        <v>3.7160259926120119E-2</v>
      </c>
    </row>
    <row r="29" spans="1:17" x14ac:dyDescent="0.25">
      <c r="A29">
        <f t="shared" si="10"/>
        <v>1986</v>
      </c>
      <c r="B29" s="17">
        <f>'raw data'!C62/100</f>
        <v>82263.92</v>
      </c>
      <c r="C29" s="17">
        <f>'capital stock data'!M39</f>
        <v>21348.142310780637</v>
      </c>
      <c r="D29" s="17">
        <f>'hours data'!D40</f>
        <v>195317.40617368277</v>
      </c>
      <c r="E29" s="17">
        <f>'hours data'!K40</f>
        <v>158968.046</v>
      </c>
      <c r="G29">
        <f t="shared" si="3"/>
        <v>0.91126609908506684</v>
      </c>
      <c r="I29">
        <f t="shared" si="6"/>
        <v>172.61481419314896</v>
      </c>
      <c r="J29">
        <f t="shared" si="7"/>
        <v>163.34615669119489</v>
      </c>
      <c r="K29">
        <f t="shared" si="8"/>
        <v>102.76052581788142</v>
      </c>
      <c r="L29">
        <f t="shared" si="9"/>
        <v>102.83544380356136</v>
      </c>
      <c r="N29">
        <f t="shared" si="4"/>
        <v>0.78755628517649912</v>
      </c>
      <c r="O29">
        <f t="shared" si="0"/>
        <v>0.70793251055936735</v>
      </c>
      <c r="P29">
        <f t="shared" si="1"/>
        <v>3.9286177532265668E-2</v>
      </c>
      <c r="Q29">
        <f t="shared" si="2"/>
        <v>4.0337597084864348E-2</v>
      </c>
    </row>
    <row r="30" spans="1:17" x14ac:dyDescent="0.25">
      <c r="A30">
        <f t="shared" si="10"/>
        <v>1987</v>
      </c>
      <c r="B30" s="17">
        <f>'raw data'!C63/100</f>
        <v>85109.9</v>
      </c>
      <c r="C30" s="17">
        <f>'capital stock data'!M40</f>
        <v>22116.078497424634</v>
      </c>
      <c r="D30" s="17">
        <f>'hours data'!D41</f>
        <v>201057.27276454616</v>
      </c>
      <c r="E30" s="17">
        <f>'hours data'!K41</f>
        <v>159910.74</v>
      </c>
      <c r="G30">
        <f t="shared" si="3"/>
        <v>0.91518045887856625</v>
      </c>
      <c r="I30">
        <f t="shared" si="6"/>
        <v>177.53375868160433</v>
      </c>
      <c r="J30">
        <f t="shared" si="7"/>
        <v>164.04781302277206</v>
      </c>
      <c r="K30">
        <f t="shared" si="8"/>
        <v>102.83871327927471</v>
      </c>
      <c r="L30">
        <f t="shared" si="9"/>
        <v>105.23346456597491</v>
      </c>
      <c r="N30">
        <f t="shared" si="4"/>
        <v>0.82809338434505464</v>
      </c>
      <c r="O30">
        <f t="shared" si="0"/>
        <v>0.71411636092593167</v>
      </c>
      <c r="P30">
        <f t="shared" si="1"/>
        <v>4.0383464358276569E-2</v>
      </c>
      <c r="Q30">
        <f t="shared" si="2"/>
        <v>7.3593559060845609E-2</v>
      </c>
    </row>
    <row r="31" spans="1:17" x14ac:dyDescent="0.25">
      <c r="A31">
        <f t="shared" si="10"/>
        <v>1988</v>
      </c>
      <c r="B31" s="17">
        <f>'raw data'!C64/100</f>
        <v>88664.98</v>
      </c>
      <c r="C31" s="17">
        <f>'capital stock data'!M41</f>
        <v>22898.704302215268</v>
      </c>
      <c r="D31" s="17">
        <f>'hours data'!D42</f>
        <v>206401.23865891693</v>
      </c>
      <c r="E31" s="17">
        <f>'hours data'!K42</f>
        <v>161124.84100000001</v>
      </c>
      <c r="G31">
        <f t="shared" si="3"/>
        <v>0.9319946153161538</v>
      </c>
      <c r="I31">
        <f t="shared" si="6"/>
        <v>183.55580313489503</v>
      </c>
      <c r="J31">
        <f t="shared" si="7"/>
        <v>167.06178208717819</v>
      </c>
      <c r="K31">
        <f t="shared" si="8"/>
        <v>102.47773019464042</v>
      </c>
      <c r="L31">
        <f t="shared" si="9"/>
        <v>107.21647186820469</v>
      </c>
      <c r="N31">
        <f t="shared" si="4"/>
        <v>0.87621872610507157</v>
      </c>
      <c r="O31">
        <f t="shared" si="0"/>
        <v>0.74038173280359798</v>
      </c>
      <c r="P31">
        <f t="shared" si="1"/>
        <v>3.5310426525987447E-2</v>
      </c>
      <c r="Q31">
        <f t="shared" si="2"/>
        <v>0.10052656677548583</v>
      </c>
    </row>
    <row r="32" spans="1:17" x14ac:dyDescent="0.25">
      <c r="A32">
        <f t="shared" si="10"/>
        <v>1989</v>
      </c>
      <c r="B32" s="17">
        <f>'raw data'!C65/100</f>
        <v>91921.34</v>
      </c>
      <c r="C32" s="17">
        <f>'capital stock data'!M42</f>
        <v>23651.597239550327</v>
      </c>
      <c r="D32" s="17">
        <f>'hours data'!D43</f>
        <v>211919.61260075669</v>
      </c>
      <c r="E32" s="17">
        <f>'hours data'!K43</f>
        <v>162406.902</v>
      </c>
      <c r="G32">
        <f t="shared" si="3"/>
        <v>0.94306702276163268</v>
      </c>
      <c r="I32">
        <f t="shared" si="6"/>
        <v>188.794946534487</v>
      </c>
      <c r="J32">
        <f t="shared" si="7"/>
        <v>169.04653188019017</v>
      </c>
      <c r="K32">
        <f t="shared" si="8"/>
        <v>102.25998300748213</v>
      </c>
      <c r="L32">
        <f t="shared" si="9"/>
        <v>109.21401767027091</v>
      </c>
      <c r="N32">
        <f t="shared" si="4"/>
        <v>0.91682014866581507</v>
      </c>
      <c r="O32">
        <f t="shared" si="0"/>
        <v>0.75742041853489739</v>
      </c>
      <c r="P32">
        <f t="shared" si="1"/>
        <v>3.2241691405210597E-2</v>
      </c>
      <c r="Q32">
        <f t="shared" si="2"/>
        <v>0.12715803872570519</v>
      </c>
    </row>
    <row r="33" spans="1:17" x14ac:dyDescent="0.25">
      <c r="A33">
        <f t="shared" si="10"/>
        <v>1990</v>
      </c>
      <c r="B33" s="17">
        <f>'raw data'!C66/100</f>
        <v>93654.94</v>
      </c>
      <c r="C33" s="17">
        <f>'capital stock data'!M43</f>
        <v>24408.167682952309</v>
      </c>
      <c r="D33" s="17">
        <f>'hours data'!D44</f>
        <v>213458.77733319654</v>
      </c>
      <c r="E33" s="17">
        <f>'hours data'!K44</f>
        <v>164002.31099999999</v>
      </c>
      <c r="G33">
        <f t="shared" si="3"/>
        <v>0.94696262029929945</v>
      </c>
      <c r="I33">
        <f t="shared" si="6"/>
        <v>190.48431601031646</v>
      </c>
      <c r="J33">
        <f t="shared" si="7"/>
        <v>169.74482504223414</v>
      </c>
      <c r="K33">
        <f t="shared" si="8"/>
        <v>103.01178569739345</v>
      </c>
      <c r="L33">
        <f t="shared" si="9"/>
        <v>108.93708855196034</v>
      </c>
      <c r="N33">
        <f t="shared" si="4"/>
        <v>0.92967221480182261</v>
      </c>
      <c r="O33">
        <f t="shared" si="0"/>
        <v>0.76336759214476679</v>
      </c>
      <c r="P33">
        <f t="shared" si="1"/>
        <v>4.2809407257715461E-2</v>
      </c>
      <c r="Q33">
        <f t="shared" si="2"/>
        <v>0.12349521539933776</v>
      </c>
    </row>
    <row r="34" spans="1:17" x14ac:dyDescent="0.25">
      <c r="A34">
        <f t="shared" si="10"/>
        <v>1991</v>
      </c>
      <c r="B34" s="17">
        <f>'raw data'!C67/100</f>
        <v>93553.55</v>
      </c>
      <c r="C34" s="17">
        <f>'capital stock data'!M44</f>
        <v>25069.558596743209</v>
      </c>
      <c r="D34" s="17">
        <f>'hours data'!D45</f>
        <v>209551.3770006492</v>
      </c>
      <c r="E34" s="17">
        <f>'hours data'!K45</f>
        <v>165702.55499999999</v>
      </c>
      <c r="G34">
        <f t="shared" si="3"/>
        <v>0.94836079314108013</v>
      </c>
      <c r="I34">
        <f t="shared" si="6"/>
        <v>188.32569017027191</v>
      </c>
      <c r="J34">
        <f t="shared" si="7"/>
        <v>169.99545014540013</v>
      </c>
      <c r="K34">
        <f t="shared" si="8"/>
        <v>104.66446101040015</v>
      </c>
      <c r="L34">
        <f t="shared" si="9"/>
        <v>105.84565348313883</v>
      </c>
      <c r="N34">
        <f t="shared" si="4"/>
        <v>0.91322981648524404</v>
      </c>
      <c r="O34">
        <f t="shared" si="0"/>
        <v>0.76549613377174619</v>
      </c>
      <c r="P34">
        <f t="shared" si="1"/>
        <v>6.5771655947786806E-2</v>
      </c>
      <c r="Q34">
        <f t="shared" si="2"/>
        <v>8.1962026765709586E-2</v>
      </c>
    </row>
    <row r="35" spans="1:17" x14ac:dyDescent="0.25">
      <c r="A35">
        <f t="shared" si="10"/>
        <v>1992</v>
      </c>
      <c r="B35" s="17">
        <f>'raw data'!C68/100</f>
        <v>96848.92</v>
      </c>
      <c r="C35" s="17">
        <f>'capital stock data'!M45</f>
        <v>25559.336216812735</v>
      </c>
      <c r="D35" s="17">
        <f>'hours data'!D46</f>
        <v>210052.45005518763</v>
      </c>
      <c r="E35" s="17">
        <f>'hours data'!K46</f>
        <v>167760.15600000002</v>
      </c>
      <c r="G35">
        <f t="shared" si="3"/>
        <v>0.98801824036857366</v>
      </c>
      <c r="I35">
        <f t="shared" si="6"/>
        <v>192.5681514627872</v>
      </c>
      <c r="J35">
        <f t="shared" si="7"/>
        <v>177.10412191021055</v>
      </c>
      <c r="K35">
        <f t="shared" si="8"/>
        <v>103.75407137349522</v>
      </c>
      <c r="L35">
        <f t="shared" si="9"/>
        <v>104.79743298091111</v>
      </c>
      <c r="N35">
        <f t="shared" si="4"/>
        <v>0.94536911789530087</v>
      </c>
      <c r="O35">
        <f t="shared" si="0"/>
        <v>0.82459778967434505</v>
      </c>
      <c r="P35">
        <f t="shared" si="1"/>
        <v>5.3167949809970715E-2</v>
      </c>
      <c r="Q35">
        <f t="shared" si="2"/>
        <v>6.7603378410984891E-2</v>
      </c>
    </row>
    <row r="36" spans="1:17" x14ac:dyDescent="0.25">
      <c r="A36">
        <f t="shared" si="10"/>
        <v>1993</v>
      </c>
      <c r="B36" s="17">
        <f>'raw data'!C69/100</f>
        <v>99515.02</v>
      </c>
      <c r="C36" s="17">
        <f>'capital stock data'!M46</f>
        <v>26084.999341662329</v>
      </c>
      <c r="D36" s="17">
        <f>'hours data'!D47</f>
        <v>214269.17614196797</v>
      </c>
      <c r="E36" s="17">
        <f>'hours data'!K47</f>
        <v>169727.10699999999</v>
      </c>
      <c r="G36">
        <f t="shared" si="3"/>
        <v>0.9991164458391113</v>
      </c>
      <c r="I36">
        <f t="shared" si="6"/>
        <v>195.57616529357716</v>
      </c>
      <c r="J36">
        <f t="shared" si="7"/>
        <v>179.09349604758015</v>
      </c>
      <c r="K36">
        <f t="shared" si="8"/>
        <v>103.35129118711738</v>
      </c>
      <c r="L36">
        <f t="shared" si="9"/>
        <v>105.66233542135429</v>
      </c>
      <c r="N36">
        <f t="shared" si="4"/>
        <v>0.96773056094463605</v>
      </c>
      <c r="O36">
        <f t="shared" si="0"/>
        <v>0.84071294541834329</v>
      </c>
      <c r="P36">
        <f t="shared" si="1"/>
        <v>4.755641273641302E-2</v>
      </c>
      <c r="Q36">
        <f t="shared" si="2"/>
        <v>7.9461202789879337E-2</v>
      </c>
    </row>
    <row r="37" spans="1:17" x14ac:dyDescent="0.25">
      <c r="A37">
        <f t="shared" si="10"/>
        <v>1994</v>
      </c>
      <c r="B37" s="17">
        <f>'raw data'!C70/100</f>
        <v>103524.32</v>
      </c>
      <c r="C37" s="17">
        <f>'capital stock data'!M47</f>
        <v>26666.462437236703</v>
      </c>
      <c r="D37" s="17">
        <f>'hours data'!D48</f>
        <v>219799.62602281128</v>
      </c>
      <c r="E37" s="17">
        <f>'hours data'!K48</f>
        <v>171821.27799999999</v>
      </c>
      <c r="G37">
        <f t="shared" si="3"/>
        <v>1.023384457056991</v>
      </c>
      <c r="I37">
        <f t="shared" si="6"/>
        <v>200.97588150808718</v>
      </c>
      <c r="J37">
        <f t="shared" si="7"/>
        <v>183.44358255574664</v>
      </c>
      <c r="K37">
        <f t="shared" si="8"/>
        <v>102.32451625981884</v>
      </c>
      <c r="L37">
        <f t="shared" si="9"/>
        <v>107.06850007538495</v>
      </c>
      <c r="N37">
        <f t="shared" si="4"/>
        <v>1.0070223784367884</v>
      </c>
      <c r="O37">
        <f t="shared" si="0"/>
        <v>0.87533643537445194</v>
      </c>
      <c r="P37">
        <f t="shared" si="1"/>
        <v>3.3151846441783796E-2</v>
      </c>
      <c r="Q37">
        <f t="shared" si="2"/>
        <v>9.8534096620551487E-2</v>
      </c>
    </row>
    <row r="38" spans="1:17" x14ac:dyDescent="0.25">
      <c r="A38">
        <f t="shared" si="10"/>
        <v>1995</v>
      </c>
      <c r="B38" s="17">
        <f>'raw data'!C71/100</f>
        <v>106303.21</v>
      </c>
      <c r="C38" s="17">
        <f>'capital stock data'!M48</f>
        <v>27389.079565219381</v>
      </c>
      <c r="D38" s="17">
        <f>'hours data'!D49</f>
        <v>225162.90897140445</v>
      </c>
      <c r="E38" s="17">
        <f>'hours data'!K49</f>
        <v>173879.53400000001</v>
      </c>
      <c r="G38">
        <f t="shared" si="3"/>
        <v>1.0256781315796155</v>
      </c>
      <c r="I38">
        <f t="shared" si="6"/>
        <v>203.92778966503201</v>
      </c>
      <c r="J38">
        <f t="shared" si="7"/>
        <v>183.85472801407917</v>
      </c>
      <c r="K38">
        <f t="shared" si="8"/>
        <v>102.33908073893838</v>
      </c>
      <c r="L38">
        <f t="shared" si="9"/>
        <v>108.38273291902108</v>
      </c>
      <c r="N38">
        <f t="shared" si="4"/>
        <v>1.0280583878120597</v>
      </c>
      <c r="O38">
        <f t="shared" si="0"/>
        <v>0.87856627741017268</v>
      </c>
      <c r="P38">
        <f t="shared" si="1"/>
        <v>3.3357179506798638E-2</v>
      </c>
      <c r="Q38">
        <f t="shared" si="2"/>
        <v>0.11613493089508777</v>
      </c>
    </row>
    <row r="39" spans="1:17" x14ac:dyDescent="0.25">
      <c r="A39">
        <f t="shared" si="10"/>
        <v>1996</v>
      </c>
      <c r="B39" s="17">
        <f>'raw data'!C72/100</f>
        <v>110313.5</v>
      </c>
      <c r="C39" s="17">
        <f>'capital stock data'!M49</f>
        <v>28130.030227022744</v>
      </c>
      <c r="D39" s="17">
        <f>'hours data'!D50</f>
        <v>227789.85967750935</v>
      </c>
      <c r="E39" s="17">
        <f>'hours data'!K50</f>
        <v>175914.28200000001</v>
      </c>
      <c r="G39">
        <f t="shared" si="3"/>
        <v>1.0583380155143691</v>
      </c>
      <c r="I39">
        <f t="shared" si="6"/>
        <v>209.1732116379153</v>
      </c>
      <c r="J39">
        <f t="shared" si="7"/>
        <v>189.70907343972249</v>
      </c>
      <c r="K39">
        <f t="shared" si="8"/>
        <v>101.73560221794364</v>
      </c>
      <c r="L39">
        <f t="shared" si="9"/>
        <v>108.37896555620357</v>
      </c>
      <c r="N39">
        <f t="shared" si="4"/>
        <v>1.064698100572548</v>
      </c>
      <c r="O39">
        <f t="shared" si="0"/>
        <v>0.92378868187772867</v>
      </c>
      <c r="P39">
        <f t="shared" si="1"/>
        <v>2.4824636471684442E-2</v>
      </c>
      <c r="Q39">
        <f t="shared" si="2"/>
        <v>0.11608478222313301</v>
      </c>
    </row>
    <row r="40" spans="1:17" x14ac:dyDescent="0.25">
      <c r="A40">
        <f t="shared" si="10"/>
        <v>1997</v>
      </c>
      <c r="B40" s="17">
        <f>'raw data'!C73/100</f>
        <v>115219.38</v>
      </c>
      <c r="C40" s="17">
        <f>'capital stock data'!M50</f>
        <v>28962.502119079392</v>
      </c>
      <c r="D40" s="17">
        <f>'hours data'!D51</f>
        <v>234394.15630163034</v>
      </c>
      <c r="E40" s="17">
        <f>'hours data'!K51</f>
        <v>178590.33499999999</v>
      </c>
      <c r="G40">
        <f t="shared" si="3"/>
        <v>1.0831129646753619</v>
      </c>
      <c r="I40">
        <f t="shared" si="6"/>
        <v>215.20189074863856</v>
      </c>
      <c r="J40">
        <f t="shared" si="7"/>
        <v>194.1500295245929</v>
      </c>
      <c r="K40">
        <f t="shared" si="8"/>
        <v>100.90392946541853</v>
      </c>
      <c r="L40">
        <f t="shared" si="9"/>
        <v>109.85012175720759</v>
      </c>
      <c r="N40">
        <f t="shared" si="4"/>
        <v>1.105690753367127</v>
      </c>
      <c r="O40">
        <f t="shared" si="0"/>
        <v>0.95717192663851269</v>
      </c>
      <c r="P40">
        <f t="shared" si="1"/>
        <v>1.2982357892118716E-2</v>
      </c>
      <c r="Q40">
        <f t="shared" si="2"/>
        <v>0.1355364688364942</v>
      </c>
    </row>
    <row r="41" spans="1:17" x14ac:dyDescent="0.25">
      <c r="A41">
        <f t="shared" si="10"/>
        <v>1998</v>
      </c>
      <c r="B41" s="17">
        <f>'raw data'!C74/100</f>
        <v>120382.83</v>
      </c>
      <c r="C41" s="17">
        <f>'capital stock data'!M51</f>
        <v>29936.79286940099</v>
      </c>
      <c r="D41" s="17">
        <f>'hours data'!D52</f>
        <v>239822.64606310285</v>
      </c>
      <c r="E41" s="17">
        <f>'hours data'!K52</f>
        <v>180960.22399999999</v>
      </c>
      <c r="G41">
        <f t="shared" si="3"/>
        <v>1.1128613556613984</v>
      </c>
      <c r="I41">
        <f t="shared" si="6"/>
        <v>221.90133965791833</v>
      </c>
      <c r="J41">
        <f t="shared" si="7"/>
        <v>199.48248438074839</v>
      </c>
      <c r="K41">
        <f t="shared" si="8"/>
        <v>100.28509172527301</v>
      </c>
      <c r="L41">
        <f t="shared" si="9"/>
        <v>110.9222779202893</v>
      </c>
      <c r="N41">
        <f t="shared" si="4"/>
        <v>1.1499183773681878</v>
      </c>
      <c r="O41">
        <f t="shared" si="0"/>
        <v>0.99626207573881609</v>
      </c>
      <c r="P41">
        <f t="shared" si="1"/>
        <v>4.1071523845623084E-3</v>
      </c>
      <c r="Q41">
        <f t="shared" si="2"/>
        <v>0.14954914924480928</v>
      </c>
    </row>
    <row r="42" spans="1:17" x14ac:dyDescent="0.25">
      <c r="A42">
        <f t="shared" si="10"/>
        <v>1999</v>
      </c>
      <c r="B42" s="17">
        <f>'raw data'!C75/100</f>
        <v>126104.91</v>
      </c>
      <c r="C42" s="17">
        <f>'capital stock data'!M52</f>
        <v>31038.755550200109</v>
      </c>
      <c r="D42" s="17">
        <f>'hours data'!D53</f>
        <v>243986.62503907704</v>
      </c>
      <c r="E42" s="17">
        <f>'hours data'!K53</f>
        <v>183608.32000000001</v>
      </c>
      <c r="G42">
        <f t="shared" si="3"/>
        <v>1.1526279794934049</v>
      </c>
      <c r="I42">
        <f t="shared" si="6"/>
        <v>229.09633434998011</v>
      </c>
      <c r="J42">
        <f t="shared" si="7"/>
        <v>206.61072625660069</v>
      </c>
      <c r="K42">
        <f t="shared" si="8"/>
        <v>99.696496958225595</v>
      </c>
      <c r="L42">
        <f t="shared" si="9"/>
        <v>111.2206367894173</v>
      </c>
      <c r="N42">
        <f t="shared" si="4"/>
        <v>1.1959543750222752</v>
      </c>
      <c r="O42">
        <f t="shared" si="0"/>
        <v>1.0469151540844386</v>
      </c>
      <c r="P42">
        <f t="shared" si="1"/>
        <v>-4.3852814352363509E-3</v>
      </c>
      <c r="Q42">
        <f t="shared" si="2"/>
        <v>0.15342450237307231</v>
      </c>
    </row>
    <row r="43" spans="1:17" x14ac:dyDescent="0.25">
      <c r="A43">
        <f t="shared" si="10"/>
        <v>2000</v>
      </c>
      <c r="B43" s="17">
        <f>'raw data'!C76/100</f>
        <v>131309.87</v>
      </c>
      <c r="C43" s="17">
        <f>'capital stock data'!M53</f>
        <v>32269.181260516991</v>
      </c>
      <c r="D43" s="17">
        <f>'hours data'!D54</f>
        <v>247803.67811233859</v>
      </c>
      <c r="E43" s="17">
        <f>'hours data'!K54</f>
        <v>186227.19125999999</v>
      </c>
      <c r="G43">
        <f t="shared" si="3"/>
        <v>1.1827769037477724</v>
      </c>
      <c r="I43">
        <f t="shared" si="6"/>
        <v>235.19754210421286</v>
      </c>
      <c r="J43">
        <f t="shared" si="7"/>
        <v>212.01497745201925</v>
      </c>
      <c r="K43">
        <f t="shared" si="8"/>
        <v>99.607001651337328</v>
      </c>
      <c r="L43">
        <f t="shared" si="9"/>
        <v>111.37208998287814</v>
      </c>
      <c r="N43">
        <f t="shared" si="4"/>
        <v>1.2338729835901299</v>
      </c>
      <c r="O43">
        <f t="shared" si="0"/>
        <v>1.0841661852248334</v>
      </c>
      <c r="P43">
        <f t="shared" si="1"/>
        <v>-5.6809380093497935E-3</v>
      </c>
      <c r="Q43">
        <f t="shared" si="2"/>
        <v>0.15538773637464554</v>
      </c>
    </row>
    <row r="44" spans="1:17" x14ac:dyDescent="0.25">
      <c r="A44">
        <f t="shared" si="10"/>
        <v>2001</v>
      </c>
      <c r="B44" s="17">
        <f>'raw data'!C77/100</f>
        <v>132620.79</v>
      </c>
      <c r="C44" s="17">
        <f>'capital stock data'!M54</f>
        <v>33586.661000720109</v>
      </c>
      <c r="D44" s="17">
        <f>'hours data'!D55</f>
        <v>244584.09042755276</v>
      </c>
      <c r="E44" s="17">
        <f>'hours data'!K55</f>
        <v>188649.44821</v>
      </c>
      <c r="G44">
        <f t="shared" si="3"/>
        <v>1.189657809082892</v>
      </c>
      <c r="I44">
        <f t="shared" si="6"/>
        <v>234.49553189199253</v>
      </c>
      <c r="J44">
        <f t="shared" si="7"/>
        <v>213.24839263357401</v>
      </c>
      <c r="K44">
        <f t="shared" si="8"/>
        <v>101.33615610754174</v>
      </c>
      <c r="L44">
        <f t="shared" si="9"/>
        <v>108.51365182876431</v>
      </c>
      <c r="N44">
        <f t="shared" si="4"/>
        <v>1.2295604337057833</v>
      </c>
      <c r="O44">
        <f t="shared" si="0"/>
        <v>1.0925348672255764</v>
      </c>
      <c r="P44">
        <f t="shared" si="1"/>
        <v>1.9149010569072967E-2</v>
      </c>
      <c r="Q44">
        <f t="shared" si="2"/>
        <v>0.11787655591113227</v>
      </c>
    </row>
    <row r="45" spans="1:17" x14ac:dyDescent="0.25">
      <c r="A45">
        <f t="shared" si="10"/>
        <v>2002</v>
      </c>
      <c r="B45" s="17">
        <f>'raw data'!C78/100</f>
        <v>134930.64000000001</v>
      </c>
      <c r="C45" s="17">
        <f>'capital stock data'!M55</f>
        <v>34663.349852139938</v>
      </c>
      <c r="D45" s="17">
        <f>'hours data'!D56</f>
        <v>242192.47886484099</v>
      </c>
      <c r="E45" s="17">
        <f>'hours data'!K56</f>
        <v>190695.50295899998</v>
      </c>
      <c r="G45">
        <f t="shared" si="3"/>
        <v>1.2123798899570113</v>
      </c>
      <c r="I45">
        <f t="shared" si="6"/>
        <v>236.01990405202523</v>
      </c>
      <c r="J45">
        <f t="shared" si="7"/>
        <v>217.32136822933072</v>
      </c>
      <c r="K45">
        <f t="shared" si="8"/>
        <v>102.16785689234058</v>
      </c>
      <c r="L45">
        <f t="shared" si="9"/>
        <v>106.29966975126462</v>
      </c>
      <c r="N45">
        <f t="shared" si="4"/>
        <v>1.2389085302070244</v>
      </c>
      <c r="O45">
        <f t="shared" si="0"/>
        <v>1.119830035185819</v>
      </c>
      <c r="P45">
        <f t="shared" si="1"/>
        <v>3.0941380268393701E-2</v>
      </c>
      <c r="Q45">
        <f t="shared" si="2"/>
        <v>8.813711475280965E-2</v>
      </c>
    </row>
    <row r="46" spans="1:17" x14ac:dyDescent="0.25">
      <c r="A46">
        <f t="shared" si="10"/>
        <v>2003</v>
      </c>
      <c r="B46" s="17">
        <f>'raw data'!C79/100</f>
        <v>138791.29</v>
      </c>
      <c r="C46" s="17">
        <f>'capital stock data'!M56</f>
        <v>35668.239580168316</v>
      </c>
      <c r="D46" s="17">
        <f>'hours data'!D57</f>
        <v>241508.86693289439</v>
      </c>
      <c r="E46" s="17">
        <f>'hours data'!K57</f>
        <v>192921.77544500001</v>
      </c>
      <c r="G46">
        <f t="shared" si="3"/>
        <v>1.25033580346538</v>
      </c>
      <c r="I46">
        <f t="shared" si="6"/>
        <v>239.97138771601749</v>
      </c>
      <c r="J46">
        <f t="shared" si="7"/>
        <v>224.12503688497404</v>
      </c>
      <c r="K46">
        <f t="shared" si="8"/>
        <v>102.18932820395921</v>
      </c>
      <c r="L46">
        <f t="shared" si="9"/>
        <v>104.77641745179535</v>
      </c>
      <c r="N46">
        <f t="shared" si="4"/>
        <v>1.2628624005796667</v>
      </c>
      <c r="O46">
        <f t="shared" si="0"/>
        <v>1.1643038205226062</v>
      </c>
      <c r="P46">
        <f t="shared" si="1"/>
        <v>3.1244541176516028E-2</v>
      </c>
      <c r="Q46">
        <f t="shared" si="2"/>
        <v>6.7314038880542701E-2</v>
      </c>
    </row>
    <row r="47" spans="1:17" x14ac:dyDescent="0.25">
      <c r="A47">
        <f t="shared" si="10"/>
        <v>2004</v>
      </c>
      <c r="B47" s="17">
        <f>'raw data'!C80/100</f>
        <v>144063.82</v>
      </c>
      <c r="C47" s="17">
        <f>'capital stock data'!M57</f>
        <v>36705.884077166382</v>
      </c>
      <c r="D47" s="17">
        <f>'hours data'!D58</f>
        <v>244436.73659673659</v>
      </c>
      <c r="E47" s="17">
        <f>'hours data'!K58</f>
        <v>195008.32846799999</v>
      </c>
      <c r="G47">
        <f t="shared" si="3"/>
        <v>1.2886203168477135</v>
      </c>
      <c r="I47">
        <f t="shared" si="6"/>
        <v>246.42244782794654</v>
      </c>
      <c r="J47">
        <f t="shared" si="7"/>
        <v>230.9876076840805</v>
      </c>
      <c r="K47">
        <f t="shared" si="8"/>
        <v>101.68726219620505</v>
      </c>
      <c r="L47">
        <f t="shared" si="9"/>
        <v>104.91196748430825</v>
      </c>
      <c r="N47">
        <f t="shared" si="4"/>
        <v>1.3011336841778689</v>
      </c>
      <c r="O47">
        <f t="shared" si="0"/>
        <v>1.2078154541855175</v>
      </c>
      <c r="P47">
        <f t="shared" si="1"/>
        <v>2.4138972044017423E-2</v>
      </c>
      <c r="Q47">
        <f t="shared" si="2"/>
        <v>6.9179257948332712E-2</v>
      </c>
    </row>
    <row r="48" spans="1:17" x14ac:dyDescent="0.25">
      <c r="A48">
        <f t="shared" si="10"/>
        <v>2005</v>
      </c>
      <c r="B48" s="17">
        <f>'raw data'!C81/100</f>
        <v>149125.09</v>
      </c>
      <c r="C48" s="17">
        <f>'capital stock data'!M58</f>
        <v>37932.57767033983</v>
      </c>
      <c r="D48" s="17">
        <f>'hours data'!D59</f>
        <v>247756.87970249934</v>
      </c>
      <c r="E48" s="17">
        <f>'hours data'!K59</f>
        <v>197405.088132</v>
      </c>
      <c r="G48">
        <f t="shared" si="3"/>
        <v>1.317264378259259</v>
      </c>
      <c r="I48">
        <f t="shared" si="6"/>
        <v>251.98278813805223</v>
      </c>
      <c r="J48">
        <f t="shared" si="7"/>
        <v>236.12210939362529</v>
      </c>
      <c r="K48">
        <f t="shared" si="8"/>
        <v>101.59097486726634</v>
      </c>
      <c r="L48">
        <f t="shared" si="9"/>
        <v>105.04589722354251</v>
      </c>
      <c r="N48">
        <f t="shared" si="4"/>
        <v>1.3333251927889906</v>
      </c>
      <c r="O48">
        <f t="shared" si="0"/>
        <v>1.2395331352520442</v>
      </c>
      <c r="P48">
        <f t="shared" si="1"/>
        <v>2.2772241750050139E-2</v>
      </c>
      <c r="Q48">
        <f t="shared" si="2"/>
        <v>7.1019815786895882E-2</v>
      </c>
    </row>
    <row r="49" spans="1:17" x14ac:dyDescent="0.25">
      <c r="A49">
        <f t="shared" si="10"/>
        <v>2006</v>
      </c>
      <c r="B49" s="17">
        <f>'raw data'!C82/100</f>
        <v>153382.57</v>
      </c>
      <c r="C49" s="17">
        <f>'capital stock data'!M59</f>
        <v>39313.486051210799</v>
      </c>
      <c r="D49" s="17">
        <f>'hours data'!D60</f>
        <v>252341.09897770506</v>
      </c>
      <c r="E49" s="17">
        <f>'hours data'!K60</f>
        <v>199317.78121599997</v>
      </c>
      <c r="G49">
        <f t="shared" si="3"/>
        <v>1.3244810104984832</v>
      </c>
      <c r="I49">
        <f t="shared" si="6"/>
        <v>256.68971452424978</v>
      </c>
      <c r="J49">
        <f t="shared" si="7"/>
        <v>237.41570425215741</v>
      </c>
      <c r="K49">
        <f t="shared" si="8"/>
        <v>102.03410600450009</v>
      </c>
      <c r="L49">
        <f t="shared" si="9"/>
        <v>105.9628573106486</v>
      </c>
      <c r="N49">
        <f t="shared" si="4"/>
        <v>1.3600254887370666</v>
      </c>
      <c r="O49">
        <f t="shared" si="0"/>
        <v>1.2474153675719337</v>
      </c>
      <c r="P49">
        <f t="shared" si="1"/>
        <v>2.9051469246392226E-2</v>
      </c>
      <c r="Q49">
        <f t="shared" si="2"/>
        <v>8.3558651918739749E-2</v>
      </c>
    </row>
    <row r="50" spans="1:17" x14ac:dyDescent="0.25">
      <c r="A50">
        <f t="shared" si="10"/>
        <v>2007</v>
      </c>
      <c r="B50" s="17">
        <f>'raw data'!C83/100</f>
        <v>156260.29</v>
      </c>
      <c r="C50" s="17">
        <f>'capital stock data'!M60</f>
        <v>40741.649296228134</v>
      </c>
      <c r="D50" s="17">
        <f>'hours data'!D61</f>
        <v>253898.28010603384</v>
      </c>
      <c r="E50" s="17">
        <f>'hours data'!K61</f>
        <v>201523.67748300004</v>
      </c>
      <c r="G50">
        <f>(B50/(C50^$C$1*D50^(1-$C$1)))^(1/(1-$C$1))</f>
        <v>1.328002544189727</v>
      </c>
      <c r="I50">
        <f>B50/E50/$B$3*$E$3*100</f>
        <v>258.64318932014561</v>
      </c>
      <c r="J50">
        <f>G50/$G$3*100</f>
        <v>238.0469457684398</v>
      </c>
      <c r="K50">
        <f>(C50/B50/$C$3*$B$3)^($C$1/(1-$C$1))*100</f>
        <v>103.03696063529991</v>
      </c>
      <c r="L50">
        <f>D50/E50/$D$3*$E$3*100</f>
        <v>105.44971098101325</v>
      </c>
      <c r="N50">
        <f t="shared" si="4"/>
        <v>1.3709632025085454</v>
      </c>
      <c r="O50">
        <f t="shared" si="0"/>
        <v>1.251246118694743</v>
      </c>
      <c r="P50">
        <f t="shared" si="1"/>
        <v>4.3161942848438412E-2</v>
      </c>
      <c r="Q50">
        <f t="shared" si="2"/>
        <v>7.6555140965361521E-2</v>
      </c>
    </row>
    <row r="51" spans="1:17" x14ac:dyDescent="0.25">
      <c r="A51">
        <f t="shared" si="10"/>
        <v>2008</v>
      </c>
      <c r="B51" s="17">
        <f>'raw data'!C84/100</f>
        <v>156046.87</v>
      </c>
      <c r="C51" s="17">
        <f>'capital stock data'!M61</f>
        <v>42010.341129848188</v>
      </c>
      <c r="D51" s="17">
        <f>'hours data'!D62</f>
        <v>250674.125</v>
      </c>
      <c r="E51" s="17">
        <f>'hours data'!K62</f>
        <v>203438.86325400003</v>
      </c>
      <c r="G51">
        <f>(B51/(C51^$C$1*D51^(1-$C$1)))^(1/(1-$C$1))</f>
        <v>1.3188540051183526</v>
      </c>
      <c r="I51">
        <f>B51/E51/$B$3*$E$3*100</f>
        <v>255.85837787585049</v>
      </c>
      <c r="J51">
        <f>G51/$G$3*100</f>
        <v>236.40705298833021</v>
      </c>
      <c r="K51">
        <f>(C51/B51/$C$3*$B$3)^($C$1/(1-$C$1))*100</f>
        <v>104.94262210110401</v>
      </c>
      <c r="L51">
        <f>D51/E51/$D$3*$E$3*100</f>
        <v>103.13054235678867</v>
      </c>
      <c r="N51">
        <f t="shared" si="4"/>
        <v>1.3553454740048065</v>
      </c>
      <c r="O51">
        <f t="shared" si="0"/>
        <v>1.2412730776453116</v>
      </c>
      <c r="P51">
        <f t="shared" si="1"/>
        <v>6.9600742787273198E-2</v>
      </c>
      <c r="Q51">
        <f t="shared" si="2"/>
        <v>4.4471653572219598E-2</v>
      </c>
    </row>
    <row r="52" spans="1:17" x14ac:dyDescent="0.25">
      <c r="A52">
        <f t="shared" si="10"/>
        <v>2009</v>
      </c>
      <c r="B52" s="17">
        <f>'raw data'!C85/100</f>
        <v>152088.34</v>
      </c>
      <c r="C52" s="17">
        <f>'capital stock data'!M62</f>
        <v>42973.853615428103</v>
      </c>
      <c r="D52" s="17">
        <f>'hours data'!D63</f>
        <v>237636.85455175771</v>
      </c>
      <c r="E52" s="17">
        <f>'hours data'!K63</f>
        <v>205230.15290100002</v>
      </c>
      <c r="G52">
        <f>(B52/(C52^$C$1*D52^(1-$C$1)))^(1/(1-$C$1))</f>
        <v>1.3189083275089624</v>
      </c>
      <c r="I52">
        <f>B52/E52/$B$3*$E$3*100</f>
        <v>247.19133994477914</v>
      </c>
      <c r="J52">
        <f>G52/$G$3*100</f>
        <v>236.41679037868997</v>
      </c>
      <c r="K52">
        <f>(C52/B52/$C$3*$B$3)^($C$1/(1-$C$1))*100</f>
        <v>107.88736685011402</v>
      </c>
      <c r="L52">
        <f>D52/E52/$D$3*$E$3*100</f>
        <v>96.913514012875908</v>
      </c>
      <c r="N52">
        <f>LOG(I52/100,2)</f>
        <v>1.305628201019102</v>
      </c>
      <c r="O52">
        <f>LOG(J52/100,2)</f>
        <v>1.2413324997111921</v>
      </c>
      <c r="P52">
        <f>LOG(K52/100,2)</f>
        <v>0.10952594128811412</v>
      </c>
      <c r="Q52">
        <f>LOG(L52/100,2)</f>
        <v>-4.5230239980204999E-2</v>
      </c>
    </row>
    <row r="53" spans="1:17" x14ac:dyDescent="0.25">
      <c r="A53">
        <f t="shared" si="10"/>
        <v>2010</v>
      </c>
      <c r="B53" s="17">
        <f>'raw data'!C86/100</f>
        <v>155987.53</v>
      </c>
      <c r="C53" s="17">
        <f>'capital stock data'!M63</f>
        <v>43296.193510729019</v>
      </c>
      <c r="D53" s="17">
        <f>'hours data'!D64</f>
        <v>238010.47355879864</v>
      </c>
      <c r="E53" s="17">
        <f>'hours data'!K64</f>
        <v>206947.40364900001</v>
      </c>
      <c r="G53">
        <f t="shared" ref="G53:G59" si="11">(B53/(C53^$C$1*D53^(1-$C$1)))^(1/(1-$C$1))</f>
        <v>1.3644555912820757</v>
      </c>
      <c r="I53">
        <f t="shared" ref="I53:I59" si="12">B53/E53/$B$3*$E$3*100</f>
        <v>251.4249658343802</v>
      </c>
      <c r="J53">
        <f t="shared" ref="J53:J59" si="13">G53/$G$3*100</f>
        <v>244.58122280145656</v>
      </c>
      <c r="K53">
        <f t="shared" ref="K53:K59" si="14">(C53/B53/$C$3*$B$3)^($C$1/(1-$C$1))*100</f>
        <v>106.79169680411651</v>
      </c>
      <c r="L53">
        <f t="shared" ref="L53:L59" si="15">D53/E53/$D$3*$E$3*100</f>
        <v>96.260430761966049</v>
      </c>
      <c r="N53">
        <f t="shared" ref="N53:N59" si="16">LOG(I53/100,2)</f>
        <v>1.3301279126746597</v>
      </c>
      <c r="O53">
        <f t="shared" ref="O53:O59" si="17">LOG(J53/100,2)</f>
        <v>1.2903136483008133</v>
      </c>
      <c r="P53">
        <f t="shared" ref="P53:P59" si="18">LOG(K53/100,2)</f>
        <v>9.479947993554802E-2</v>
      </c>
      <c r="Q53">
        <f t="shared" ref="Q53:Q59" si="19">LOG(L53/100,2)</f>
        <v>-5.4985215561704381E-2</v>
      </c>
    </row>
    <row r="54" spans="1:17" x14ac:dyDescent="0.25">
      <c r="A54">
        <f t="shared" si="10"/>
        <v>2011</v>
      </c>
      <c r="B54" s="17">
        <f>'raw data'!C87/100</f>
        <v>158406.64000000001</v>
      </c>
      <c r="C54" s="17">
        <f>'capital stock data'!M64</f>
        <v>43816.461162865518</v>
      </c>
      <c r="D54" s="17">
        <f>'hours data'!D65</f>
        <v>241687.25431167343</v>
      </c>
      <c r="E54" s="17">
        <f>'hours data'!K65</f>
        <v>208178.37904</v>
      </c>
      <c r="G54">
        <f t="shared" si="11"/>
        <v>1.3672284065327993</v>
      </c>
      <c r="I54">
        <f t="shared" si="12"/>
        <v>253.81440135251032</v>
      </c>
      <c r="J54">
        <f t="shared" si="13"/>
        <v>245.07825513358785</v>
      </c>
      <c r="K54">
        <f t="shared" si="14"/>
        <v>106.58145401947978</v>
      </c>
      <c r="L54">
        <f t="shared" si="15"/>
        <v>97.169471315705479</v>
      </c>
      <c r="N54">
        <f t="shared" si="16"/>
        <v>1.3437739295825022</v>
      </c>
      <c r="O54">
        <f t="shared" si="17"/>
        <v>1.293242485010053</v>
      </c>
      <c r="P54">
        <f t="shared" si="18"/>
        <v>9.1956420068194086E-2</v>
      </c>
      <c r="Q54">
        <f t="shared" si="19"/>
        <v>-4.1424975495747793E-2</v>
      </c>
    </row>
    <row r="55" spans="1:17" x14ac:dyDescent="0.25">
      <c r="A55">
        <f t="shared" si="10"/>
        <v>2012</v>
      </c>
      <c r="B55" s="17">
        <f>'raw data'!C88/100</f>
        <v>161970.07</v>
      </c>
      <c r="C55" s="17">
        <f>'capital stock data'!M65</f>
        <v>44410.282706930724</v>
      </c>
      <c r="D55" s="17">
        <f>'hours data'!D66</f>
        <v>246130.97016956474</v>
      </c>
      <c r="E55" s="17">
        <f>'hours data'!K66</f>
        <v>209433.51242400002</v>
      </c>
      <c r="G55">
        <f t="shared" si="11"/>
        <v>1.3796619034872053</v>
      </c>
      <c r="I55">
        <f t="shared" si="12"/>
        <v>257.96874697523424</v>
      </c>
      <c r="J55">
        <f t="shared" si="13"/>
        <v>247.30698277282846</v>
      </c>
      <c r="K55">
        <f t="shared" si="14"/>
        <v>106.04712854858374</v>
      </c>
      <c r="L55">
        <f t="shared" si="15"/>
        <v>98.363008095095196</v>
      </c>
      <c r="N55">
        <f t="shared" si="16"/>
        <v>1.3671962931098367</v>
      </c>
      <c r="O55">
        <f t="shared" si="17"/>
        <v>1.3063029751484285</v>
      </c>
      <c r="P55">
        <f t="shared" si="18"/>
        <v>8.4705557362545009E-2</v>
      </c>
      <c r="Q55">
        <f t="shared" si="19"/>
        <v>-2.3812239401137584E-2</v>
      </c>
    </row>
    <row r="56" spans="1:17" x14ac:dyDescent="0.25">
      <c r="A56">
        <f t="shared" si="10"/>
        <v>2013</v>
      </c>
      <c r="B56" s="17">
        <f>'raw data'!C89/100</f>
        <v>164953.69</v>
      </c>
      <c r="C56" s="17">
        <f>'capital stock data'!M66</f>
        <v>45187.800345518233</v>
      </c>
      <c r="D56" s="17">
        <f>'hours data'!D67</f>
        <v>249463.21176729057</v>
      </c>
      <c r="E56" s="17">
        <f>'hours data'!K67</f>
        <v>210295.945825</v>
      </c>
      <c r="G56">
        <f t="shared" si="11"/>
        <v>1.387019577414097</v>
      </c>
      <c r="I56">
        <f t="shared" si="12"/>
        <v>261.64331052353748</v>
      </c>
      <c r="J56">
        <f t="shared" si="13"/>
        <v>248.62585961829814</v>
      </c>
      <c r="K56">
        <f t="shared" si="14"/>
        <v>105.99271436604043</v>
      </c>
      <c r="L56">
        <f t="shared" si="15"/>
        <v>99.285842110183069</v>
      </c>
      <c r="N56">
        <f t="shared" si="16"/>
        <v>1.3876013738087707</v>
      </c>
      <c r="O56">
        <f t="shared" si="17"/>
        <v>1.3139763591531848</v>
      </c>
      <c r="P56">
        <f t="shared" si="18"/>
        <v>8.3965101493936045E-2</v>
      </c>
      <c r="Q56">
        <f t="shared" si="19"/>
        <v>-1.034008683835181E-2</v>
      </c>
    </row>
    <row r="57" spans="1:17" x14ac:dyDescent="0.25">
      <c r="A57">
        <f t="shared" si="10"/>
        <v>2014</v>
      </c>
      <c r="B57" s="17">
        <f>'raw data'!C90/100</f>
        <v>169120.38</v>
      </c>
      <c r="C57" s="17">
        <f>'capital stock data'!M67</f>
        <v>46046.693954099217</v>
      </c>
      <c r="D57" s="17">
        <f>'hours data'!D68</f>
        <v>254141.37400353371</v>
      </c>
      <c r="E57" s="17">
        <f>'hours data'!K68</f>
        <v>211565.3566</v>
      </c>
      <c r="G57">
        <f t="shared" si="11"/>
        <v>1.4007723723909264</v>
      </c>
      <c r="I57">
        <f t="shared" si="12"/>
        <v>266.64281899953386</v>
      </c>
      <c r="J57">
        <f t="shared" si="13"/>
        <v>251.09107390146153</v>
      </c>
      <c r="K57">
        <f t="shared" si="14"/>
        <v>105.62241282543314</v>
      </c>
      <c r="L57">
        <f t="shared" si="15"/>
        <v>100.54084564501447</v>
      </c>
      <c r="N57">
        <f t="shared" si="16"/>
        <v>1.414908475092862</v>
      </c>
      <c r="O57">
        <f t="shared" si="17"/>
        <v>1.3282107427990251</v>
      </c>
      <c r="P57">
        <f t="shared" si="18"/>
        <v>7.8916003646844063E-2</v>
      </c>
      <c r="Q57">
        <f t="shared" si="19"/>
        <v>7.7817286469916459E-3</v>
      </c>
    </row>
    <row r="58" spans="1:17" x14ac:dyDescent="0.25">
      <c r="A58">
        <f t="shared" si="10"/>
        <v>2015</v>
      </c>
      <c r="B58" s="17">
        <f>'raw data'!C91/100</f>
        <v>174038.43</v>
      </c>
      <c r="C58" s="17">
        <f>'capital stock data'!M68</f>
        <v>47009.328962233965</v>
      </c>
      <c r="D58" s="17">
        <f>'hours data'!D69</f>
        <v>258875.79895522184</v>
      </c>
      <c r="E58" s="17">
        <f>'hours data'!K69</f>
        <v>212314.52460142988</v>
      </c>
      <c r="G58">
        <f t="shared" si="11"/>
        <v>1.4216160119528931</v>
      </c>
      <c r="I58">
        <f t="shared" si="12"/>
        <v>273.42860826669931</v>
      </c>
      <c r="J58">
        <f t="shared" si="13"/>
        <v>254.82733537033678</v>
      </c>
      <c r="K58">
        <f t="shared" si="14"/>
        <v>105.14157486018156</v>
      </c>
      <c r="L58">
        <f t="shared" si="15"/>
        <v>102.05245604769011</v>
      </c>
      <c r="N58">
        <f t="shared" si="16"/>
        <v>1.4511641970232194</v>
      </c>
      <c r="O58">
        <f t="shared" si="17"/>
        <v>1.3495200440304953</v>
      </c>
      <c r="P58">
        <f t="shared" si="18"/>
        <v>7.2333249552178097E-2</v>
      </c>
      <c r="Q58">
        <f t="shared" si="19"/>
        <v>2.931090344054469E-2</v>
      </c>
    </row>
    <row r="59" spans="1:17" x14ac:dyDescent="0.25">
      <c r="A59">
        <f t="shared" si="10"/>
        <v>2016</v>
      </c>
      <c r="B59" s="17">
        <f>'raw data'!C92/100</f>
        <v>176888.9</v>
      </c>
      <c r="C59" s="17">
        <f>'capital stock data'!M69</f>
        <v>48070.726650765755</v>
      </c>
      <c r="D59" s="17">
        <f>'hours data'!D70</f>
        <v>262281.59005142341</v>
      </c>
      <c r="E59" s="17">
        <f>'hours data'!K70</f>
        <v>213263.50705140777</v>
      </c>
      <c r="G59">
        <f t="shared" si="11"/>
        <v>1.4211839121764838</v>
      </c>
      <c r="I59">
        <f t="shared" si="12"/>
        <v>276.67029626973016</v>
      </c>
      <c r="J59">
        <f t="shared" si="13"/>
        <v>254.74988067532021</v>
      </c>
      <c r="K59">
        <f t="shared" si="14"/>
        <v>105.50804364047239</v>
      </c>
      <c r="L59">
        <f t="shared" si="15"/>
        <v>102.93497789446387</v>
      </c>
      <c r="N59">
        <f t="shared" si="16"/>
        <v>1.4681677623986185</v>
      </c>
      <c r="O59">
        <f t="shared" si="17"/>
        <v>1.3490814706338208</v>
      </c>
      <c r="P59">
        <f t="shared" si="18"/>
        <v>7.735299019180418E-2</v>
      </c>
      <c r="Q59">
        <f t="shared" si="19"/>
        <v>4.1733301572993237E-2</v>
      </c>
    </row>
    <row r="60" spans="1:17" x14ac:dyDescent="0.25">
      <c r="A60">
        <f t="shared" si="10"/>
        <v>2017</v>
      </c>
      <c r="B60" s="17">
        <f>'raw data'!C93/100</f>
        <v>181080.82</v>
      </c>
      <c r="C60" s="17">
        <f>'capital stock data'!M70</f>
        <v>49007.08544026882</v>
      </c>
      <c r="D60" s="17">
        <f>'hours data'!D71</f>
        <v>265564.79463681369</v>
      </c>
      <c r="E60" s="17">
        <f>'hours data'!K71</f>
        <v>214069.50349946742</v>
      </c>
      <c r="G60">
        <f t="shared" ref="G60" si="20">(B60/(C60^$C$1*D60^(1-$C$1)))^(1/(1-$C$1))</f>
        <v>1.4402758043864128</v>
      </c>
      <c r="I60">
        <f t="shared" ref="I60" si="21">B60/E60/$B$3*$E$3*100</f>
        <v>282.16045784124606</v>
      </c>
      <c r="J60">
        <f t="shared" ref="J60" si="22">G60/$G$3*100</f>
        <v>258.17213814718883</v>
      </c>
      <c r="K60">
        <f t="shared" ref="K60" si="23">(C60/B60/$C$3*$B$3)^($C$1/(1-$C$1))*100</f>
        <v>105.25903062480909</v>
      </c>
      <c r="L60">
        <f t="shared" ref="L60" si="24">D60/E60/$D$3*$E$3*100</f>
        <v>103.83109012856522</v>
      </c>
      <c r="N60">
        <f t="shared" ref="N60" si="25">LOG(I60/100,2)</f>
        <v>1.4965158218349797</v>
      </c>
      <c r="O60">
        <f t="shared" ref="O60" si="26">LOG(J60/100,2)</f>
        <v>1.3683333138682612</v>
      </c>
      <c r="P60">
        <f t="shared" ref="P60" si="27">LOG(K60/100,2)</f>
        <v>7.3944013612140411E-2</v>
      </c>
      <c r="Q60">
        <f t="shared" ref="Q60" si="28">LOG(L60/100,2)</f>
        <v>5.4238494354576054E-2</v>
      </c>
    </row>
    <row r="61" spans="1:17" x14ac:dyDescent="0.25">
      <c r="A61">
        <f t="shared" si="10"/>
        <v>2018</v>
      </c>
      <c r="B61" s="17">
        <f>'raw data'!C94/100</f>
        <v>186877.86</v>
      </c>
      <c r="C61" s="17">
        <f>'capital stock data'!M71</f>
        <v>50021.068477442765</v>
      </c>
      <c r="D61" s="17">
        <f>'hours data'!D72</f>
        <v>270454.28600809613</v>
      </c>
      <c r="E61" s="17">
        <f>'hours data'!K72</f>
        <v>214240.05181402</v>
      </c>
      <c r="G61">
        <f t="shared" ref="G61" si="29">(B61/(C61^$C$1*D61^(1-$C$1)))^(1/(1-$C$1))</f>
        <v>1.468753475117444</v>
      </c>
      <c r="I61">
        <f t="shared" ref="I61" si="30">B61/E61/$B$3*$E$3*100</f>
        <v>290.96160799968692</v>
      </c>
      <c r="J61">
        <f t="shared" ref="J61" si="31">G61/$G$3*100</f>
        <v>263.27681401530435</v>
      </c>
      <c r="K61">
        <f t="shared" ref="K61" si="32">(C61/B61/$C$3*$B$3)^($C$1/(1-$C$1))*100</f>
        <v>104.59674177040283</v>
      </c>
      <c r="L61">
        <f t="shared" ref="L61" si="33">D61/E61/$D$3*$E$3*100</f>
        <v>105.65861610366944</v>
      </c>
      <c r="N61">
        <f t="shared" ref="N61" si="34">LOG(I61/100,2)</f>
        <v>1.5408288039841294</v>
      </c>
      <c r="O61">
        <f t="shared" ref="O61" si="35">LOG(J61/100,2)</f>
        <v>1.3965804732334692</v>
      </c>
      <c r="P61">
        <f t="shared" ref="P61" si="36">LOG(K61/100,2)</f>
        <v>6.4837911767508152E-2</v>
      </c>
      <c r="Q61">
        <f t="shared" ref="Q61" si="37">LOG(L61/100,2)</f>
        <v>7.9410418983150904E-2</v>
      </c>
    </row>
    <row r="62" spans="1:17" x14ac:dyDescent="0.25">
      <c r="A62">
        <f t="shared" si="10"/>
        <v>2019</v>
      </c>
      <c r="B62" s="17">
        <f>'raw data'!C95/100</f>
        <v>190916.62</v>
      </c>
      <c r="C62" s="17">
        <f>'capital stock data'!M72</f>
        <v>50021.068477442765</v>
      </c>
      <c r="D62" s="17">
        <f>'hours data'!D72</f>
        <v>270454.28600809613</v>
      </c>
      <c r="E62" s="17">
        <f>'hours data'!K72</f>
        <v>214240.05181402</v>
      </c>
      <c r="G62">
        <f t="shared" ref="G62" si="38">(B62/(C62^$C$1*D62^(1-$C$1)))^(1/(1-$C$1))</f>
        <v>1.5189638658930205</v>
      </c>
      <c r="I62">
        <f t="shared" ref="I62" si="39">B62/E62/$B$3*$E$3*100</f>
        <v>297.24980128231988</v>
      </c>
      <c r="J62">
        <f t="shared" ref="J62" si="40">G62/$G$3*100</f>
        <v>272.27712069563415</v>
      </c>
      <c r="K62">
        <f t="shared" ref="K62" si="41">(C62/B62/$C$3*$B$3)^($C$1/(1-$C$1))*100</f>
        <v>103.32502178953993</v>
      </c>
      <c r="L62">
        <f t="shared" ref="L62" si="42">D62/E62/$D$3*$E$3*100</f>
        <v>105.65861610366944</v>
      </c>
      <c r="N62">
        <f t="shared" ref="N62" si="43">LOG(I62/100,2)</f>
        <v>1.5716758454995856</v>
      </c>
      <c r="O62">
        <f t="shared" ref="O62" si="44">LOG(J62/100,2)</f>
        <v>1.4450757585634009</v>
      </c>
      <c r="P62">
        <f t="shared" ref="P62" si="45">LOG(K62/100,2)</f>
        <v>4.7189667953032699E-2</v>
      </c>
      <c r="Q62">
        <f t="shared" ref="Q62" si="46">LOG(L62/100,2)</f>
        <v>7.9410418983150904E-2</v>
      </c>
    </row>
  </sheetData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39" workbookViewId="0">
      <selection activeCell="B61" sqref="B61:K61"/>
    </sheetView>
  </sheetViews>
  <sheetFormatPr defaultRowHeight="12.5" x14ac:dyDescent="0.25"/>
  <cols>
    <col min="6" max="6" width="9.08984375" style="12" customWidth="1"/>
  </cols>
  <sheetData>
    <row r="1" spans="1:11" x14ac:dyDescent="0.25">
      <c r="B1" s="22" t="s">
        <v>82</v>
      </c>
      <c r="C1" s="22" t="s">
        <v>83</v>
      </c>
      <c r="D1" t="s">
        <v>33</v>
      </c>
      <c r="F1" s="12" t="s">
        <v>37</v>
      </c>
      <c r="H1" t="s">
        <v>29</v>
      </c>
      <c r="I1" t="s">
        <v>19</v>
      </c>
      <c r="K1" t="s">
        <v>34</v>
      </c>
    </row>
    <row r="2" spans="1:11" x14ac:dyDescent="0.25">
      <c r="B2" s="22">
        <f>'raw data'!G35/'raw data'!C35</f>
        <v>0.16413597459176346</v>
      </c>
    </row>
    <row r="3" spans="1:11" x14ac:dyDescent="0.25">
      <c r="A3">
        <v>1960</v>
      </c>
      <c r="B3" s="22">
        <f>'raw data'!G36/'raw data'!C36</f>
        <v>0.16637632666057459</v>
      </c>
      <c r="C3" s="1">
        <f>(B3/B2-1)*100</f>
        <v>1.3649366474249858</v>
      </c>
      <c r="D3" s="18">
        <f>'raw data'!R36</f>
        <v>4.41</v>
      </c>
      <c r="F3" s="12">
        <f t="shared" ref="F3:F59" si="0">((1+D3/100)/(1+C3/100)-1)*100</f>
        <v>3.0040598389229789</v>
      </c>
      <c r="H3" s="17">
        <f>'capital stock data'!E13</f>
        <v>3259.971</v>
      </c>
      <c r="I3" s="17">
        <f>'capital stock data'!M13</f>
        <v>8066.6538551656695</v>
      </c>
      <c r="K3" s="12">
        <f>(alpha!$I$1*H3/I3-'capital stock data'!$P$8)*100</f>
        <v>9.1558206362939423</v>
      </c>
    </row>
    <row r="4" spans="1:11" x14ac:dyDescent="0.25">
      <c r="A4">
        <f t="shared" ref="A4:A62" si="1">A3+1</f>
        <v>1961</v>
      </c>
      <c r="B4" s="22">
        <f>'raw data'!G37/'raw data'!C37</f>
        <v>0.1681478286824826</v>
      </c>
      <c r="C4" s="1">
        <f t="shared" ref="C4:C59" si="2">(B4/B3-1)*100</f>
        <v>1.0647560608319395</v>
      </c>
      <c r="D4" s="18">
        <f>'raw data'!R37</f>
        <v>4.3499999999999996</v>
      </c>
      <c r="F4" s="12">
        <f t="shared" si="0"/>
        <v>3.2506326312118583</v>
      </c>
      <c r="H4" s="17">
        <f>'capital stock data'!E14</f>
        <v>3343.5459999999998</v>
      </c>
      <c r="I4" s="17">
        <f>'capital stock data'!M14</f>
        <v>8355.0327860727975</v>
      </c>
      <c r="K4" s="12">
        <f>(alpha!$I$1*H4/I4-'capital stock data'!$P$8)*100</f>
        <v>9.0122260359037565</v>
      </c>
    </row>
    <row r="5" spans="1:11" x14ac:dyDescent="0.25">
      <c r="A5">
        <f t="shared" si="1"/>
        <v>1962</v>
      </c>
      <c r="B5" s="22">
        <f>'raw data'!G38/'raw data'!C38</f>
        <v>0.17019486761531719</v>
      </c>
      <c r="C5" s="1">
        <f t="shared" si="2"/>
        <v>1.2174043214676633</v>
      </c>
      <c r="D5" s="18">
        <f>'raw data'!R38</f>
        <v>4.3250000000000002</v>
      </c>
      <c r="F5" s="12">
        <f t="shared" si="0"/>
        <v>3.0702187033591288</v>
      </c>
      <c r="H5" s="17">
        <f>'capital stock data'!E15</f>
        <v>3548.4090000000001</v>
      </c>
      <c r="I5" s="17">
        <f>'capital stock data'!M15</f>
        <v>8643.4362351317923</v>
      </c>
      <c r="K5" s="12">
        <f>(alpha!$I$1*H5/I5-'capital stock data'!$P$8)*100</f>
        <v>9.3888340980414782</v>
      </c>
    </row>
    <row r="6" spans="1:11" x14ac:dyDescent="0.25">
      <c r="A6">
        <f t="shared" si="1"/>
        <v>1963</v>
      </c>
      <c r="B6" s="22">
        <f>'raw data'!G39/'raw data'!C39</f>
        <v>0.17214708080921559</v>
      </c>
      <c r="C6" s="1">
        <f t="shared" si="2"/>
        <v>1.1470458664540217</v>
      </c>
      <c r="D6" s="18">
        <f>'raw data'!R39</f>
        <v>4.2591666666666663</v>
      </c>
      <c r="F6" s="12">
        <f t="shared" si="0"/>
        <v>3.0768281698722255</v>
      </c>
      <c r="H6" s="17">
        <f>'capital stock data'!E16</f>
        <v>3702.944</v>
      </c>
      <c r="I6" s="17">
        <f>'capital stock data'!M16</f>
        <v>8983.7123425455738</v>
      </c>
      <c r="K6" s="12">
        <f>(alpha!$I$1*H6/I6-'capital stock data'!$P$8)*100</f>
        <v>9.4489515315044077</v>
      </c>
    </row>
    <row r="7" spans="1:11" x14ac:dyDescent="0.25">
      <c r="A7">
        <f t="shared" si="1"/>
        <v>1964</v>
      </c>
      <c r="B7" s="22">
        <f>'raw data'!G40/'raw data'!C40</f>
        <v>0.17477299886627104</v>
      </c>
      <c r="C7" s="1">
        <f t="shared" si="2"/>
        <v>1.5253921499637002</v>
      </c>
      <c r="D7" s="18">
        <f>'raw data'!R40</f>
        <v>4.4058333333333337</v>
      </c>
      <c r="F7" s="12">
        <f t="shared" si="0"/>
        <v>2.8371633168527088</v>
      </c>
      <c r="H7" s="17">
        <f>'capital stock data'!E17</f>
        <v>3916.28</v>
      </c>
      <c r="I7" s="17">
        <f>'capital stock data'!M17</f>
        <v>9343.1308814387485</v>
      </c>
      <c r="K7" s="12">
        <f>(alpha!$I$1*H7/I7-'capital stock data'!$P$8)*100</f>
        <v>9.7028653386822885</v>
      </c>
    </row>
    <row r="8" spans="1:11" x14ac:dyDescent="0.25">
      <c r="A8">
        <f t="shared" si="1"/>
        <v>1965</v>
      </c>
      <c r="B8" s="22">
        <f>'raw data'!G41/'raw data'!C41</f>
        <v>0.17797494455433674</v>
      </c>
      <c r="C8" s="1">
        <f t="shared" si="2"/>
        <v>1.8320597053528287</v>
      </c>
      <c r="D8" s="18">
        <f>'raw data'!R41</f>
        <v>4.4933333333333332</v>
      </c>
      <c r="F8" s="12">
        <f t="shared" si="0"/>
        <v>2.6133946771584426</v>
      </c>
      <c r="H8" s="17">
        <f>'capital stock data'!E18</f>
        <v>4170.75</v>
      </c>
      <c r="I8" s="17">
        <f>'capital stock data'!M18</f>
        <v>9731.6135968166618</v>
      </c>
      <c r="K8" s="12">
        <f>(alpha!$I$1*H8/I8-'capital stock data'!$P$8)*100</f>
        <v>10.045529894416326</v>
      </c>
    </row>
    <row r="9" spans="1:11" x14ac:dyDescent="0.25">
      <c r="A9">
        <f t="shared" si="1"/>
        <v>1966</v>
      </c>
      <c r="B9" s="22">
        <f>'raw data'!G42/'raw data'!C42</f>
        <v>0.18296016534959658</v>
      </c>
      <c r="C9" s="1">
        <f t="shared" si="2"/>
        <v>2.8010801226786342</v>
      </c>
      <c r="D9" s="18">
        <f>'raw data'!R42</f>
        <v>5.13</v>
      </c>
      <c r="F9" s="12">
        <f t="shared" si="0"/>
        <v>2.2654624587038485</v>
      </c>
      <c r="H9" s="17">
        <f>'capital stock data'!E19</f>
        <v>4445.8530000000001</v>
      </c>
      <c r="I9" s="17">
        <f>'capital stock data'!M19</f>
        <v>10188.776553447447</v>
      </c>
      <c r="K9" s="12">
        <f>(alpha!$I$1*H9/I9-'capital stock data'!$P$8)*100</f>
        <v>10.328316303815468</v>
      </c>
    </row>
    <row r="10" spans="1:11" x14ac:dyDescent="0.25">
      <c r="A10">
        <f t="shared" si="1"/>
        <v>1967</v>
      </c>
      <c r="B10" s="22">
        <f>'raw data'!G43/'raw data'!C43</f>
        <v>0.18826603114291163</v>
      </c>
      <c r="C10" s="1">
        <f t="shared" si="2"/>
        <v>2.900011476911768</v>
      </c>
      <c r="D10" s="18">
        <f>'raw data'!R43</f>
        <v>5.5066666666666668</v>
      </c>
      <c r="F10" s="12">
        <f t="shared" si="0"/>
        <v>2.5331923216935337</v>
      </c>
      <c r="H10" s="17">
        <f>'capital stock data'!E20</f>
        <v>4567.7809999999999</v>
      </c>
      <c r="I10" s="17">
        <f>'capital stock data'!M20</f>
        <v>10704.049199579524</v>
      </c>
      <c r="K10" s="12">
        <f>(alpha!$I$1*H10/I10-'capital stock data'!$P$8)*100</f>
        <v>9.978441708567086</v>
      </c>
    </row>
    <row r="11" spans="1:11" x14ac:dyDescent="0.25">
      <c r="A11">
        <f t="shared" si="1"/>
        <v>1968</v>
      </c>
      <c r="B11" s="22">
        <f>'raw data'!G44/'raw data'!C44</f>
        <v>0.19628321594052145</v>
      </c>
      <c r="C11" s="1">
        <f t="shared" si="2"/>
        <v>4.25843406212989</v>
      </c>
      <c r="D11" s="18">
        <f>'raw data'!R44</f>
        <v>6.1749999999999998</v>
      </c>
      <c r="F11" s="12">
        <f t="shared" si="0"/>
        <v>1.8382838329683571</v>
      </c>
      <c r="H11" s="17">
        <f>'capital stock data'!E21</f>
        <v>4792.3149999999996</v>
      </c>
      <c r="I11" s="17">
        <f>'capital stock data'!M21</f>
        <v>11174.141282830089</v>
      </c>
      <c r="K11" s="12">
        <f>(alpha!$I$1*H11/I11-'capital stock data'!$P$8)*100</f>
        <v>10.056375554286303</v>
      </c>
    </row>
    <row r="12" spans="1:11" x14ac:dyDescent="0.25">
      <c r="A12">
        <f t="shared" si="1"/>
        <v>1969</v>
      </c>
      <c r="B12" s="22">
        <f>'raw data'!G45/'raw data'!C45</f>
        <v>0.20590878270165094</v>
      </c>
      <c r="C12" s="1">
        <f t="shared" si="2"/>
        <v>4.9039173904946942</v>
      </c>
      <c r="D12" s="18">
        <f>'raw data'!R45</f>
        <v>7.0291666666666668</v>
      </c>
      <c r="F12" s="12">
        <f t="shared" si="0"/>
        <v>2.0259007757174041</v>
      </c>
      <c r="H12" s="17">
        <f>'capital stock data'!E22</f>
        <v>4942.067</v>
      </c>
      <c r="I12" s="17">
        <f>'capital stock data'!M22</f>
        <v>11655.163162058887</v>
      </c>
      <c r="K12" s="12">
        <f>(alpha!$I$1*H12/I12-'capital stock data'!$P$8)*100</f>
        <v>9.8798168238016331</v>
      </c>
    </row>
    <row r="13" spans="1:11" x14ac:dyDescent="0.25">
      <c r="A13">
        <f t="shared" si="1"/>
        <v>1970</v>
      </c>
      <c r="B13" s="22">
        <f>'raw data'!G46/'raw data'!C46</f>
        <v>0.21677362256329799</v>
      </c>
      <c r="C13" s="1">
        <f t="shared" si="2"/>
        <v>5.2765305680960273</v>
      </c>
      <c r="D13" s="18">
        <f>'raw data'!R46</f>
        <v>8.0399999999999991</v>
      </c>
      <c r="F13" s="12">
        <f t="shared" si="0"/>
        <v>2.6249624840329222</v>
      </c>
      <c r="H13" s="17">
        <f>'capital stock data'!E23</f>
        <v>4951.2619999999997</v>
      </c>
      <c r="I13" s="17">
        <f>'capital stock data'!M23</f>
        <v>12140.264785504922</v>
      </c>
      <c r="K13" s="12">
        <f>(alpha!$I$1*H13/I13-'capital stock data'!$P$8)*100</f>
        <v>9.2907892826606062</v>
      </c>
    </row>
    <row r="14" spans="1:11" x14ac:dyDescent="0.25">
      <c r="A14">
        <f t="shared" si="1"/>
        <v>1971</v>
      </c>
      <c r="B14" s="22">
        <f>'raw data'!G47/'raw data'!C47</f>
        <v>0.22776221691034496</v>
      </c>
      <c r="C14" s="1">
        <f t="shared" si="2"/>
        <v>5.0691565777742698</v>
      </c>
      <c r="D14" s="18">
        <f>'raw data'!R47</f>
        <v>7.3866666666666667</v>
      </c>
      <c r="F14" s="12">
        <f t="shared" si="0"/>
        <v>2.2056997166213455</v>
      </c>
      <c r="H14" s="17">
        <f>'capital stock data'!E24</f>
        <v>5114.3249999999998</v>
      </c>
      <c r="I14" s="17">
        <f>'capital stock data'!M24</f>
        <v>12526.643984696131</v>
      </c>
      <c r="K14" s="12">
        <f>(alpha!$I$1*H14/I14-'capital stock data'!$P$8)*100</f>
        <v>9.3067177597255988</v>
      </c>
    </row>
    <row r="15" spans="1:11" x14ac:dyDescent="0.25">
      <c r="A15">
        <f t="shared" si="1"/>
        <v>1972</v>
      </c>
      <c r="B15" s="22">
        <f>'raw data'!G48/'raw data'!C48</f>
        <v>0.2376078384896054</v>
      </c>
      <c r="C15" s="1">
        <f t="shared" si="2"/>
        <v>4.3227633243208219</v>
      </c>
      <c r="D15" s="18">
        <f>'raw data'!R48</f>
        <v>7.2133333333333329</v>
      </c>
      <c r="F15" s="12">
        <f t="shared" si="0"/>
        <v>2.7707950948598459</v>
      </c>
      <c r="H15" s="17">
        <f>'capital stock data'!E25</f>
        <v>5383.2820000000002</v>
      </c>
      <c r="I15" s="17">
        <f>'capital stock data'!M25</f>
        <v>12952.32588139266</v>
      </c>
      <c r="K15" s="12">
        <f>(alpha!$I$1*H15/I15-'capital stock data'!$P$8)*100</f>
        <v>9.5740892218173883</v>
      </c>
    </row>
    <row r="16" spans="1:11" x14ac:dyDescent="0.25">
      <c r="A16">
        <f t="shared" si="1"/>
        <v>1973</v>
      </c>
      <c r="B16" s="22">
        <f>'raw data'!G49/'raw data'!C49</f>
        <v>0.25062847193710375</v>
      </c>
      <c r="C16" s="1">
        <f t="shared" si="2"/>
        <v>5.4798837994008087</v>
      </c>
      <c r="D16" s="18">
        <f>'raw data'!R49</f>
        <v>7.440833333333333</v>
      </c>
      <c r="F16" s="12">
        <f t="shared" si="0"/>
        <v>1.8590744161814055</v>
      </c>
      <c r="H16" s="17">
        <f>'capital stock data'!E26</f>
        <v>5687.2070000000003</v>
      </c>
      <c r="I16" s="17">
        <f>'capital stock data'!M26</f>
        <v>13448.905524673366</v>
      </c>
      <c r="K16" s="12">
        <f>(alpha!$I$1*H16/I16-'capital stock data'!$P$8)*100</f>
        <v>9.8380116550946202</v>
      </c>
    </row>
    <row r="17" spans="1:11" x14ac:dyDescent="0.25">
      <c r="A17">
        <f t="shared" si="1"/>
        <v>1974</v>
      </c>
      <c r="B17" s="22">
        <f>'raw data'!G50/'raw data'!C50</f>
        <v>0.27318174867165268</v>
      </c>
      <c r="C17" s="1">
        <f t="shared" si="2"/>
        <v>8.9986889997911934</v>
      </c>
      <c r="D17" s="18">
        <f>'raw data'!R50</f>
        <v>8.5658333333333339</v>
      </c>
      <c r="F17" s="12">
        <f t="shared" si="0"/>
        <v>-0.39712006669977429</v>
      </c>
      <c r="H17" s="17">
        <f>'capital stock data'!E27</f>
        <v>5656.4650000000001</v>
      </c>
      <c r="I17" s="17">
        <f>'capital stock data'!M27</f>
        <v>14029.269110885791</v>
      </c>
      <c r="K17" s="12">
        <f>(alpha!$I$1*H17/I17-'capital stock data'!$P$8)*100</f>
        <v>9.1216490773289021</v>
      </c>
    </row>
    <row r="18" spans="1:11" x14ac:dyDescent="0.25">
      <c r="A18">
        <f t="shared" si="1"/>
        <v>1975</v>
      </c>
      <c r="B18" s="22">
        <f>'raw data'!G51/'raw data'!C51</f>
        <v>0.29848553803887901</v>
      </c>
      <c r="C18" s="1">
        <f t="shared" si="2"/>
        <v>9.2626207608180735</v>
      </c>
      <c r="D18" s="18">
        <f>'raw data'!R51</f>
        <v>8.8258333333333336</v>
      </c>
      <c r="F18" s="12">
        <f t="shared" si="0"/>
        <v>-0.39975924469255464</v>
      </c>
      <c r="H18" s="17">
        <f>'capital stock data'!E28</f>
        <v>5644.8429999999998</v>
      </c>
      <c r="I18" s="17">
        <f>'capital stock data'!M28</f>
        <v>14534.219217576201</v>
      </c>
      <c r="K18" s="12">
        <f>(alpha!$I$1*H18/I18-'capital stock data'!$P$8)*100</f>
        <v>8.5827856303114274</v>
      </c>
    </row>
    <row r="19" spans="1:11" x14ac:dyDescent="0.25">
      <c r="A19">
        <f t="shared" si="1"/>
        <v>1976</v>
      </c>
      <c r="B19" s="22">
        <f>'raw data'!G52/'raw data'!C52</f>
        <v>0.31491235074159585</v>
      </c>
      <c r="C19" s="1">
        <f t="shared" si="2"/>
        <v>5.503386465771487</v>
      </c>
      <c r="D19" s="18">
        <f>'raw data'!R52</f>
        <v>8.4341666666666661</v>
      </c>
      <c r="F19" s="12">
        <f t="shared" si="0"/>
        <v>2.7779015433272658</v>
      </c>
      <c r="H19" s="17">
        <f>'capital stock data'!E29</f>
        <v>5948.9949999999999</v>
      </c>
      <c r="I19" s="17">
        <f>'capital stock data'!M29</f>
        <v>14872.039175100728</v>
      </c>
      <c r="K19" s="12">
        <f>(alpha!$I$1*H19/I19-'capital stock data'!$P$8)*100</f>
        <v>9.0059881277770995</v>
      </c>
    </row>
    <row r="20" spans="1:11" x14ac:dyDescent="0.25">
      <c r="A20">
        <f t="shared" si="1"/>
        <v>1977</v>
      </c>
      <c r="B20" s="22">
        <f>'raw data'!G53/'raw data'!C53</f>
        <v>0.33447899016819499</v>
      </c>
      <c r="C20" s="1">
        <f t="shared" si="2"/>
        <v>6.2133604415708366</v>
      </c>
      <c r="D20" s="18">
        <f>'raw data'!R53</f>
        <v>8.024166666666666</v>
      </c>
      <c r="F20" s="12">
        <f t="shared" si="0"/>
        <v>1.7048761262873136</v>
      </c>
      <c r="H20" s="17">
        <f>'capital stock data'!E30</f>
        <v>6224.0860000000002</v>
      </c>
      <c r="I20" s="17">
        <f>'capital stock data'!M30</f>
        <v>15357.53789464679</v>
      </c>
      <c r="K20" s="12">
        <f>(alpha!$I$1*H20/I20-'capital stock data'!$P$8)*100</f>
        <v>9.1976571392432032</v>
      </c>
    </row>
    <row r="21" spans="1:11" x14ac:dyDescent="0.25">
      <c r="A21">
        <f t="shared" si="1"/>
        <v>1978</v>
      </c>
      <c r="B21" s="22">
        <f>'raw data'!G54/'raw data'!C54</f>
        <v>0.35800568400489113</v>
      </c>
      <c r="C21" s="1">
        <f t="shared" si="2"/>
        <v>7.0338330741986477</v>
      </c>
      <c r="D21" s="18">
        <f>'raw data'!R54</f>
        <v>8.7249999999999996</v>
      </c>
      <c r="F21" s="12">
        <f t="shared" si="0"/>
        <v>1.5800302364477492</v>
      </c>
      <c r="H21" s="17">
        <f>'capital stock data'!E31</f>
        <v>6568.6080000000002</v>
      </c>
      <c r="I21" s="17">
        <f>'capital stock data'!M31</f>
        <v>15969.318047812292</v>
      </c>
      <c r="K21" s="12">
        <f>(alpha!$I$1*H21/I21-'capital stock data'!$P$8)*100</f>
        <v>9.4177493501574805</v>
      </c>
    </row>
    <row r="22" spans="1:11" x14ac:dyDescent="0.25">
      <c r="A22">
        <f t="shared" si="1"/>
        <v>1979</v>
      </c>
      <c r="B22" s="22">
        <f>'raw data'!G55/'raw data'!C55</f>
        <v>0.38770795888191389</v>
      </c>
      <c r="C22" s="1">
        <f t="shared" si="2"/>
        <v>8.2965931000740678</v>
      </c>
      <c r="D22" s="18">
        <f>'raw data'!R55</f>
        <v>9.6291666666666664</v>
      </c>
      <c r="F22" s="12">
        <f t="shared" si="0"/>
        <v>1.2304852151361789</v>
      </c>
      <c r="H22" s="17">
        <f>'capital stock data'!E32</f>
        <v>6776.58</v>
      </c>
      <c r="I22" s="17">
        <f>'capital stock data'!M32</f>
        <v>16713.944894559754</v>
      </c>
      <c r="K22" s="12">
        <f>(alpha!$I$1*H22/I22-'capital stock data'!$P$8)*100</f>
        <v>9.2036902177655318</v>
      </c>
    </row>
    <row r="23" spans="1:11" x14ac:dyDescent="0.25">
      <c r="A23">
        <f t="shared" si="1"/>
        <v>1980</v>
      </c>
      <c r="B23" s="22">
        <f>'raw data'!G56/'raw data'!C56</f>
        <v>0.42272976563284814</v>
      </c>
      <c r="C23" s="1">
        <f t="shared" si="2"/>
        <v>9.0330378700327341</v>
      </c>
      <c r="D23" s="18">
        <f>'raw data'!R56</f>
        <v>11.938333333333333</v>
      </c>
      <c r="F23" s="12">
        <f t="shared" si="0"/>
        <v>2.6646010420838806</v>
      </c>
      <c r="H23" s="17">
        <f>'capital stock data'!E33</f>
        <v>6759.1809999999996</v>
      </c>
      <c r="I23" s="17">
        <f>'capital stock data'!M33</f>
        <v>17487.809181560096</v>
      </c>
      <c r="K23" s="12">
        <f>(alpha!$I$1*H23/I23-'capital stock data'!$P$8)*100</f>
        <v>8.5145588374594006</v>
      </c>
    </row>
    <row r="24" spans="1:11" x14ac:dyDescent="0.25">
      <c r="A24">
        <f t="shared" si="1"/>
        <v>1981</v>
      </c>
      <c r="B24" s="22">
        <f>'raw data'!G57/'raw data'!C57</f>
        <v>0.46272921533291683</v>
      </c>
      <c r="C24" s="1">
        <f t="shared" si="2"/>
        <v>9.4621796125918589</v>
      </c>
      <c r="D24" s="18">
        <f>'raw data'!R57</f>
        <v>14.170833333333333</v>
      </c>
      <c r="F24" s="12">
        <f t="shared" si="0"/>
        <v>4.3016261300536263</v>
      </c>
      <c r="H24" s="17">
        <f>'capital stock data'!E34</f>
        <v>6930.71</v>
      </c>
      <c r="I24" s="17">
        <f>'capital stock data'!M34</f>
        <v>18092.623590259649</v>
      </c>
      <c r="K24" s="12">
        <f>(alpha!$I$1*H24/I24-'capital stock data'!$P$8)*100</f>
        <v>8.3893753556010129</v>
      </c>
    </row>
    <row r="25" spans="1:11" x14ac:dyDescent="0.25">
      <c r="A25">
        <f t="shared" si="1"/>
        <v>1982</v>
      </c>
      <c r="B25" s="22">
        <f>'raw data'!G58/'raw data'!C58</f>
        <v>0.49131764602855404</v>
      </c>
      <c r="C25" s="1">
        <f t="shared" si="2"/>
        <v>6.178220382101629</v>
      </c>
      <c r="D25" s="18">
        <f>'raw data'!R58</f>
        <v>13.7875</v>
      </c>
      <c r="F25" s="12">
        <f t="shared" si="0"/>
        <v>7.1665164386019997</v>
      </c>
      <c r="H25" s="17">
        <f>'capital stock data'!E35</f>
        <v>6805.7579999999998</v>
      </c>
      <c r="I25" s="17">
        <f>'capital stock data'!M35</f>
        <v>18770.839193768225</v>
      </c>
      <c r="K25" s="12">
        <f>(alpha!$I$1*H25/I25-'capital stock data'!$P$8)*100</f>
        <v>7.6434378900246971</v>
      </c>
    </row>
    <row r="26" spans="1:11" x14ac:dyDescent="0.25">
      <c r="A26">
        <f t="shared" si="1"/>
        <v>1983</v>
      </c>
      <c r="B26" s="22">
        <f>'raw data'!G59/'raw data'!C59</f>
        <v>0.51056144452816343</v>
      </c>
      <c r="C26" s="1">
        <f t="shared" si="2"/>
        <v>3.9167733247852832</v>
      </c>
      <c r="D26" s="18">
        <f>'raw data'!R59</f>
        <v>12.041666666666666</v>
      </c>
      <c r="F26" s="12">
        <f t="shared" si="0"/>
        <v>7.8186543730409452</v>
      </c>
      <c r="H26" s="17">
        <f>'capital stock data'!E36</f>
        <v>7117.7290000000003</v>
      </c>
      <c r="I26" s="17">
        <f>'capital stock data'!M36</f>
        <v>19230.884114941637</v>
      </c>
      <c r="K26" s="12">
        <f>(alpha!$I$1*H26/I26-'capital stock data'!$P$8)*100</f>
        <v>7.9181552044086629</v>
      </c>
    </row>
    <row r="27" spans="1:11" x14ac:dyDescent="0.25">
      <c r="A27">
        <f t="shared" si="1"/>
        <v>1984</v>
      </c>
      <c r="B27" s="22">
        <f>'raw data'!G60/'raw data'!C60</f>
        <v>0.52898106228739816</v>
      </c>
      <c r="C27" s="1">
        <f t="shared" si="2"/>
        <v>3.6077181222051058</v>
      </c>
      <c r="D27" s="18">
        <f>'raw data'!R60</f>
        <v>12.709166666666667</v>
      </c>
      <c r="F27" s="12">
        <f t="shared" si="0"/>
        <v>8.7845275520173303</v>
      </c>
      <c r="H27" s="17">
        <f>'capital stock data'!E37</f>
        <v>7632.8119999999999</v>
      </c>
      <c r="I27" s="17">
        <f>'capital stock data'!M37</f>
        <v>19747.262275956185</v>
      </c>
      <c r="K27" s="12">
        <f>(alpha!$I$1*H27/I27-'capital stock data'!$P$8)*100</f>
        <v>8.5151742373733867</v>
      </c>
    </row>
    <row r="28" spans="1:11" x14ac:dyDescent="0.25">
      <c r="A28">
        <f t="shared" si="1"/>
        <v>1985</v>
      </c>
      <c r="B28" s="22">
        <f>'raw data'!G61/'raw data'!C61</f>
        <v>0.5457097997075615</v>
      </c>
      <c r="C28" s="1">
        <f t="shared" si="2"/>
        <v>3.1624454281644176</v>
      </c>
      <c r="D28" s="18">
        <f>'raw data'!R61</f>
        <v>11.373333333333333</v>
      </c>
      <c r="F28" s="12">
        <f t="shared" si="0"/>
        <v>7.9591830836216682</v>
      </c>
      <c r="H28" s="17">
        <f>'capital stock data'!E38</f>
        <v>7951.0739999999996</v>
      </c>
      <c r="I28" s="17">
        <f>'capital stock data'!M38</f>
        <v>20566.584961080232</v>
      </c>
      <c r="K28" s="12">
        <f>(alpha!$I$1*H28/I28-'capital stock data'!$P$8)*100</f>
        <v>8.5179580147557541</v>
      </c>
    </row>
    <row r="29" spans="1:11" x14ac:dyDescent="0.25">
      <c r="A29">
        <f t="shared" si="1"/>
        <v>1986</v>
      </c>
      <c r="B29" s="22">
        <f>'raw data'!G62/'raw data'!C62</f>
        <v>0.55669982660685269</v>
      </c>
      <c r="C29" s="1">
        <f t="shared" si="2"/>
        <v>2.0138958298312692</v>
      </c>
      <c r="D29" s="18">
        <f>'raw data'!R62</f>
        <v>9.0208333333333339</v>
      </c>
      <c r="F29" s="12">
        <f t="shared" si="0"/>
        <v>6.8686108363024356</v>
      </c>
      <c r="H29" s="17">
        <f>'capital stock data'!E39</f>
        <v>8226.3919999999998</v>
      </c>
      <c r="I29" s="17">
        <f>'capital stock data'!M39</f>
        <v>21348.142310780637</v>
      </c>
      <c r="K29" s="12">
        <f>(alpha!$I$1*H29/I29-'capital stock data'!$P$8)*100</f>
        <v>8.4722159329846853</v>
      </c>
    </row>
    <row r="30" spans="1:11" x14ac:dyDescent="0.25">
      <c r="A30">
        <f t="shared" si="1"/>
        <v>1987</v>
      </c>
      <c r="B30" s="22">
        <f>'raw data'!G63/'raw data'!C63</f>
        <v>0.57046418806742816</v>
      </c>
      <c r="C30" s="1">
        <f t="shared" si="2"/>
        <v>2.4724925000373599</v>
      </c>
      <c r="D30" s="18">
        <f>'raw data'!R63</f>
        <v>9.3758333333333326</v>
      </c>
      <c r="F30" s="12">
        <f t="shared" si="0"/>
        <v>6.7367745868906814</v>
      </c>
      <c r="H30" s="17">
        <f>'capital stock data'!E40</f>
        <v>8510.99</v>
      </c>
      <c r="I30" s="17">
        <f>'capital stock data'!M40</f>
        <v>22116.078497424634</v>
      </c>
      <c r="K30" s="12">
        <f>(alpha!$I$1*H30/I30-'capital stock data'!$P$8)*100</f>
        <v>8.4535856139709171</v>
      </c>
    </row>
    <row r="31" spans="1:11" x14ac:dyDescent="0.25">
      <c r="A31">
        <f t="shared" si="1"/>
        <v>1988</v>
      </c>
      <c r="B31" s="22">
        <f>'raw data'!G64/'raw data'!C64</f>
        <v>0.59058694875925088</v>
      </c>
      <c r="C31" s="1">
        <f t="shared" si="2"/>
        <v>3.5274362725542741</v>
      </c>
      <c r="D31" s="18">
        <f>'raw data'!R64</f>
        <v>9.7100000000000009</v>
      </c>
      <c r="F31" s="12">
        <f t="shared" si="0"/>
        <v>5.9719084621868035</v>
      </c>
      <c r="H31" s="17">
        <f>'capital stock data'!E41</f>
        <v>8866.4979999999996</v>
      </c>
      <c r="I31" s="17">
        <f>'capital stock data'!M41</f>
        <v>22898.704302215268</v>
      </c>
      <c r="K31" s="12">
        <f>(alpha!$I$1*H31/I31-'capital stock data'!$P$8)*100</f>
        <v>8.5399261676303091</v>
      </c>
    </row>
    <row r="32" spans="1:11" x14ac:dyDescent="0.25">
      <c r="A32">
        <f t="shared" si="1"/>
        <v>1989</v>
      </c>
      <c r="B32" s="22">
        <f>'raw data'!G65/'raw data'!C65</f>
        <v>0.61373996506143191</v>
      </c>
      <c r="C32" s="1">
        <f t="shared" si="2"/>
        <v>3.9203399856401422</v>
      </c>
      <c r="D32" s="18">
        <f>'raw data'!R65</f>
        <v>9.2575000000000003</v>
      </c>
      <c r="F32" s="12">
        <f t="shared" si="0"/>
        <v>5.1358184693173214</v>
      </c>
      <c r="H32" s="17">
        <f>'capital stock data'!E42</f>
        <v>9192.134</v>
      </c>
      <c r="I32" s="17">
        <f>'capital stock data'!M42</f>
        <v>23651.597239550327</v>
      </c>
      <c r="K32" s="12">
        <f>(alpha!$I$1*H32/I32-'capital stock data'!$P$8)*100</f>
        <v>8.5924126727441887</v>
      </c>
    </row>
    <row r="33" spans="1:11" x14ac:dyDescent="0.25">
      <c r="A33">
        <f t="shared" si="1"/>
        <v>1990</v>
      </c>
      <c r="B33" s="22">
        <f>'raw data'!G66/'raw data'!C66</f>
        <v>0.63671430465920964</v>
      </c>
      <c r="C33" s="1">
        <f t="shared" si="2"/>
        <v>3.7433344585076966</v>
      </c>
      <c r="D33" s="18">
        <f>'raw data'!R66</f>
        <v>9.3216666666666672</v>
      </c>
      <c r="F33" s="12">
        <f t="shared" si="0"/>
        <v>5.3770511978193936</v>
      </c>
      <c r="H33" s="17">
        <f>'capital stock data'!E43</f>
        <v>9365.4940000000006</v>
      </c>
      <c r="I33" s="17">
        <f>'capital stock data'!M43</f>
        <v>24408.167682952309</v>
      </c>
      <c r="K33" s="12">
        <f>(alpha!$I$1*H33/I33-'capital stock data'!$P$8)*100</f>
        <v>8.412484468514366</v>
      </c>
    </row>
    <row r="34" spans="1:11" x14ac:dyDescent="0.25">
      <c r="A34">
        <f t="shared" si="1"/>
        <v>1991</v>
      </c>
      <c r="B34" s="22">
        <f>'raw data'!G67/'raw data'!C67</f>
        <v>0.65824642677910139</v>
      </c>
      <c r="C34" s="1">
        <f t="shared" si="2"/>
        <v>3.3817556732004705</v>
      </c>
      <c r="D34" s="18">
        <f>'raw data'!R67</f>
        <v>8.769166666666667</v>
      </c>
      <c r="F34" s="12">
        <f t="shared" si="0"/>
        <v>5.2111815652428284</v>
      </c>
      <c r="H34" s="17">
        <f>'capital stock data'!E44</f>
        <v>9355.3549999999996</v>
      </c>
      <c r="I34" s="17">
        <f>'capital stock data'!M44</f>
        <v>25069.558596743209</v>
      </c>
      <c r="K34" s="12">
        <f>(alpha!$I$1*H34/I34-'capital stock data'!$P$8)*100</f>
        <v>8.0293754026735975</v>
      </c>
    </row>
    <row r="35" spans="1:11" x14ac:dyDescent="0.25">
      <c r="A35">
        <f t="shared" si="1"/>
        <v>1992</v>
      </c>
      <c r="B35" s="22">
        <f>'raw data'!G68/'raw data'!C68</f>
        <v>0.67324725975261268</v>
      </c>
      <c r="C35" s="1">
        <f t="shared" si="2"/>
        <v>2.2789083788745446</v>
      </c>
      <c r="D35" s="18">
        <f>'raw data'!R68</f>
        <v>8.14</v>
      </c>
      <c r="F35" s="12">
        <f t="shared" si="0"/>
        <v>5.7304988037358173</v>
      </c>
      <c r="H35" s="17">
        <f>'capital stock data'!E45</f>
        <v>9684.8919999999998</v>
      </c>
      <c r="I35" s="17">
        <f>'capital stock data'!M45</f>
        <v>25559.336216812735</v>
      </c>
      <c r="K35" s="12">
        <f>(alpha!$I$1*H35/I35-'capital stock data'!$P$8)*100</f>
        <v>8.2383393416566708</v>
      </c>
    </row>
    <row r="36" spans="1:11" x14ac:dyDescent="0.25">
      <c r="A36">
        <f t="shared" si="1"/>
        <v>1993</v>
      </c>
      <c r="B36" s="22">
        <f>'raw data'!G69/'raw data'!C69</f>
        <v>0.68919837427556163</v>
      </c>
      <c r="C36" s="1">
        <f t="shared" si="2"/>
        <v>2.369280274354213</v>
      </c>
      <c r="D36" s="18">
        <f>'raw data'!R69</f>
        <v>7.2191666666666663</v>
      </c>
      <c r="F36" s="12">
        <f t="shared" si="0"/>
        <v>4.7376384588370124</v>
      </c>
      <c r="H36" s="17">
        <f>'capital stock data'!E46</f>
        <v>9951.5020000000004</v>
      </c>
      <c r="I36" s="17">
        <f>'capital stock data'!M46</f>
        <v>26084.999341662329</v>
      </c>
      <c r="K36" s="12">
        <f>(alpha!$I$1*H36/I36-'capital stock data'!$P$8)*100</f>
        <v>8.3324077164527353</v>
      </c>
    </row>
    <row r="37" spans="1:11" x14ac:dyDescent="0.25">
      <c r="A37">
        <f t="shared" si="1"/>
        <v>1994</v>
      </c>
      <c r="B37" s="22">
        <f>'raw data'!G70/'raw data'!C70</f>
        <v>0.70391536983773473</v>
      </c>
      <c r="C37" s="1">
        <f t="shared" si="2"/>
        <v>2.1353787402128788</v>
      </c>
      <c r="D37" s="18">
        <f>'raw data'!R70</f>
        <v>7.9625000000000004</v>
      </c>
      <c r="F37" s="12">
        <f t="shared" si="0"/>
        <v>5.7052916743068449</v>
      </c>
      <c r="H37" s="17">
        <f>'capital stock data'!E47</f>
        <v>10352.432000000001</v>
      </c>
      <c r="I37" s="17">
        <f>'capital stock data'!M47</f>
        <v>26666.462437236703</v>
      </c>
      <c r="K37" s="12">
        <f>(alpha!$I$1*H37/I37-'capital stock data'!$P$8)*100</f>
        <v>8.5768253587174392</v>
      </c>
    </row>
    <row r="38" spans="1:11" x14ac:dyDescent="0.25">
      <c r="A38">
        <f t="shared" si="1"/>
        <v>1995</v>
      </c>
      <c r="B38" s="22">
        <f>'raw data'!G71/'raw data'!C71</f>
        <v>0.71867528741606201</v>
      </c>
      <c r="C38" s="1">
        <f t="shared" si="2"/>
        <v>2.0968312684704893</v>
      </c>
      <c r="D38" s="18">
        <f>'raw data'!R71</f>
        <v>7.59</v>
      </c>
      <c r="F38" s="12">
        <f t="shared" si="0"/>
        <v>5.3803518319631927</v>
      </c>
      <c r="H38" s="17">
        <f>'capital stock data'!E48</f>
        <v>10630.321</v>
      </c>
      <c r="I38" s="17">
        <f>'capital stock data'!M48</f>
        <v>27389.079565219381</v>
      </c>
      <c r="K38" s="12">
        <f>(alpha!$I$1*H38/I38-'capital stock data'!$P$8)*100</f>
        <v>8.573311200490334</v>
      </c>
    </row>
    <row r="39" spans="1:11" x14ac:dyDescent="0.25">
      <c r="A39">
        <f t="shared" si="1"/>
        <v>1996</v>
      </c>
      <c r="B39" s="22">
        <f>'raw data'!G72/'raw data'!C72</f>
        <v>0.7318344536253496</v>
      </c>
      <c r="C39" s="1">
        <f t="shared" si="2"/>
        <v>1.8310308479647652</v>
      </c>
      <c r="D39" s="18">
        <f>'raw data'!R72</f>
        <v>7.37</v>
      </c>
      <c r="F39" s="12">
        <f t="shared" si="0"/>
        <v>5.4393725624805045</v>
      </c>
      <c r="H39" s="17">
        <f>'capital stock data'!E49</f>
        <v>11031.35</v>
      </c>
      <c r="I39" s="17">
        <f>'capital stock data'!M49</f>
        <v>28130.030227022744</v>
      </c>
      <c r="K39" s="12">
        <f>(alpha!$I$1*H39/I39-'capital stock data'!$P$8)*100</f>
        <v>8.7200799467832955</v>
      </c>
    </row>
    <row r="40" spans="1:11" x14ac:dyDescent="0.25">
      <c r="A40">
        <f t="shared" si="1"/>
        <v>1997</v>
      </c>
      <c r="B40" s="22">
        <f>'raw data'!G73/'raw data'!C73</f>
        <v>0.74445392780277064</v>
      </c>
      <c r="C40" s="1">
        <f t="shared" si="2"/>
        <v>1.7243618573718367</v>
      </c>
      <c r="D40" s="18">
        <f>'raw data'!R73</f>
        <v>7.2616666666666667</v>
      </c>
      <c r="F40" s="12">
        <f t="shared" si="0"/>
        <v>5.4434402027104589</v>
      </c>
      <c r="H40" s="17">
        <f>'capital stock data'!E50</f>
        <v>11521.938</v>
      </c>
      <c r="I40" s="17">
        <f>'capital stock data'!M50</f>
        <v>28962.502119079392</v>
      </c>
      <c r="K40" s="12">
        <f>(alpha!$I$1*H40/I40-'capital stock data'!$P$8)*100</f>
        <v>8.9263102206746421</v>
      </c>
    </row>
    <row r="41" spans="1:11" x14ac:dyDescent="0.25">
      <c r="A41">
        <f t="shared" si="1"/>
        <v>1998</v>
      </c>
      <c r="B41" s="22">
        <f>'raw data'!G74/'raw data'!C74</f>
        <v>0.75283302444376832</v>
      </c>
      <c r="C41" s="1">
        <f t="shared" si="2"/>
        <v>1.1255359570374379</v>
      </c>
      <c r="D41" s="18">
        <f>'raw data'!R74</f>
        <v>6.5316666666666663</v>
      </c>
      <c r="F41" s="12">
        <f t="shared" si="0"/>
        <v>5.3459600074960312</v>
      </c>
      <c r="H41" s="17">
        <f>'capital stock data'!E51</f>
        <v>12038.282999999999</v>
      </c>
      <c r="I41" s="17">
        <f>'capital stock data'!M51</f>
        <v>29936.79286940099</v>
      </c>
      <c r="K41" s="12">
        <f>(alpha!$I$1*H41/I41-'capital stock data'!$P$8)*100</f>
        <v>9.0828210295974614</v>
      </c>
    </row>
    <row r="42" spans="1:11" x14ac:dyDescent="0.25">
      <c r="A42">
        <f t="shared" si="1"/>
        <v>1999</v>
      </c>
      <c r="B42" s="22">
        <f>'raw data'!G75/'raw data'!C75</f>
        <v>0.76370246011832532</v>
      </c>
      <c r="C42" s="1">
        <f t="shared" si="2"/>
        <v>1.4438043127276368</v>
      </c>
      <c r="D42" s="18">
        <f>'raw data'!R75</f>
        <v>7.041666666666667</v>
      </c>
      <c r="F42" s="12">
        <f t="shared" si="0"/>
        <v>5.5181904817785732</v>
      </c>
      <c r="H42" s="17">
        <f>'capital stock data'!E52</f>
        <v>12610.491</v>
      </c>
      <c r="I42" s="17">
        <f>'capital stock data'!M52</f>
        <v>31038.755550200109</v>
      </c>
      <c r="K42" s="12">
        <f>(alpha!$I$1*H42/I42-'capital stock data'!$P$8)*100</f>
        <v>9.2341656655109308</v>
      </c>
    </row>
    <row r="43" spans="1:11" x14ac:dyDescent="0.25">
      <c r="A43">
        <f t="shared" si="1"/>
        <v>2000</v>
      </c>
      <c r="B43" s="22">
        <f>'raw data'!G76/'raw data'!C76</f>
        <v>0.78077504760304761</v>
      </c>
      <c r="C43" s="1">
        <f t="shared" si="2"/>
        <v>2.2355024864103568</v>
      </c>
      <c r="D43" s="18">
        <f>'raw data'!R76</f>
        <v>7.6224999999999996</v>
      </c>
      <c r="F43" s="12">
        <f t="shared" si="0"/>
        <v>5.2692043200019523</v>
      </c>
      <c r="H43" s="17">
        <f>'capital stock data'!E53</f>
        <v>13130.986999999999</v>
      </c>
      <c r="I43" s="17">
        <f>'capital stock data'!M53</f>
        <v>32269.181260516991</v>
      </c>
      <c r="K43" s="12">
        <f>(alpha!$I$1*H43/I43-'capital stock data'!$P$8)*100</f>
        <v>9.2573929247990758</v>
      </c>
    </row>
    <row r="44" spans="1:11" x14ac:dyDescent="0.25">
      <c r="A44">
        <f t="shared" si="1"/>
        <v>2001</v>
      </c>
      <c r="B44" s="22">
        <f>'raw data'!G77/'raw data'!C77</f>
        <v>0.7979006911359825</v>
      </c>
      <c r="C44" s="1">
        <f t="shared" si="2"/>
        <v>2.1934158353945854</v>
      </c>
      <c r="D44" s="18">
        <f>'raw data'!R77</f>
        <v>7.0824999999999996</v>
      </c>
      <c r="F44" s="12">
        <f t="shared" si="0"/>
        <v>4.7841479068283288</v>
      </c>
      <c r="H44" s="17">
        <f>'capital stock data'!E54</f>
        <v>13262.079</v>
      </c>
      <c r="I44" s="17">
        <f>'capital stock data'!M54</f>
        <v>33586.661000720109</v>
      </c>
      <c r="K44" s="12">
        <f>(alpha!$I$1*H44/I44-'capital stock data'!$P$8)*100</f>
        <v>8.818550346366214</v>
      </c>
    </row>
    <row r="45" spans="1:11" x14ac:dyDescent="0.25">
      <c r="A45">
        <f t="shared" si="1"/>
        <v>2002</v>
      </c>
      <c r="B45" s="22">
        <f>'raw data'!G78/'raw data'!C78</f>
        <v>0.81052146495414235</v>
      </c>
      <c r="C45" s="1">
        <f t="shared" si="2"/>
        <v>1.5817474478172722</v>
      </c>
      <c r="D45" s="18">
        <f>'raw data'!R78</f>
        <v>6.4916666666666671</v>
      </c>
      <c r="F45" s="12">
        <f t="shared" si="0"/>
        <v>4.8334659938505498</v>
      </c>
      <c r="H45" s="17">
        <f>'capital stock data'!E55</f>
        <v>13493.064</v>
      </c>
      <c r="I45" s="17">
        <f>'capital stock data'!M55</f>
        <v>34663.349852139938</v>
      </c>
      <c r="K45" s="12">
        <f>(alpha!$I$1*H45/I45-'capital stock data'!$P$8)*100</f>
        <v>8.6147116399103645</v>
      </c>
    </row>
    <row r="46" spans="1:11" x14ac:dyDescent="0.25">
      <c r="A46">
        <f t="shared" si="1"/>
        <v>2003</v>
      </c>
      <c r="B46" s="22">
        <f>'raw data'!G79/'raw data'!C79</f>
        <v>0.82557385265314565</v>
      </c>
      <c r="C46" s="1">
        <f t="shared" si="2"/>
        <v>1.8571238825679792</v>
      </c>
      <c r="D46" s="18">
        <f>'raw data'!R79</f>
        <v>5.666666666666667</v>
      </c>
      <c r="F46" s="12">
        <f t="shared" si="0"/>
        <v>3.7400847764862633</v>
      </c>
      <c r="H46" s="17">
        <f>'capital stock data'!E56</f>
        <v>13879.129000000001</v>
      </c>
      <c r="I46" s="17">
        <f>'capital stock data'!M56</f>
        <v>35668.239580168316</v>
      </c>
      <c r="K46" s="12">
        <f>(alpha!$I$1*H46/I46-'capital stock data'!$P$8)*100</f>
        <v>8.6095096086768983</v>
      </c>
    </row>
    <row r="47" spans="1:11" x14ac:dyDescent="0.25">
      <c r="A47">
        <f t="shared" si="1"/>
        <v>2004</v>
      </c>
      <c r="B47" s="22">
        <f>'raw data'!G80/'raw data'!C80</f>
        <v>0.8477999542147362</v>
      </c>
      <c r="C47" s="1">
        <f t="shared" si="2"/>
        <v>2.6922002786501142</v>
      </c>
      <c r="D47" s="18">
        <f>'raw data'!R80</f>
        <v>5.628333333333333</v>
      </c>
      <c r="F47" s="12">
        <f t="shared" si="0"/>
        <v>2.8591587741972235</v>
      </c>
      <c r="H47" s="17">
        <f>'capital stock data'!E57</f>
        <v>14406.382</v>
      </c>
      <c r="I47" s="17">
        <f>'capital stock data'!M57</f>
        <v>36705.884077166382</v>
      </c>
      <c r="K47" s="12">
        <f>(alpha!$I$1*H47/I47-'capital stock data'!$P$8)*100</f>
        <v>8.7319400902574902</v>
      </c>
    </row>
    <row r="48" spans="1:11" x14ac:dyDescent="0.25">
      <c r="A48">
        <f t="shared" si="1"/>
        <v>2005</v>
      </c>
      <c r="B48" s="22">
        <f>'raw data'!G81/'raw data'!C81</f>
        <v>0.87420815638736582</v>
      </c>
      <c r="C48" s="1">
        <f t="shared" si="2"/>
        <v>3.1149096011794386</v>
      </c>
      <c r="D48" s="18">
        <f>'raw data'!R81</f>
        <v>5.2350000000000003</v>
      </c>
      <c r="F48" s="12">
        <f t="shared" si="0"/>
        <v>2.0560464117366672</v>
      </c>
      <c r="H48" s="17">
        <f>'capital stock data'!E58</f>
        <v>14912.509</v>
      </c>
      <c r="I48" s="17">
        <f>'capital stock data'!M58</f>
        <v>37932.57767033983</v>
      </c>
      <c r="K48" s="12">
        <f>(alpha!$I$1*H48/I48-'capital stock data'!$P$8)*100</f>
        <v>8.7556102468375148</v>
      </c>
    </row>
    <row r="49" spans="1:11" x14ac:dyDescent="0.25">
      <c r="A49">
        <f t="shared" si="1"/>
        <v>2006</v>
      </c>
      <c r="B49" s="22">
        <f>'raw data'!G82/'raw data'!C82</f>
        <v>0.90066354997181231</v>
      </c>
      <c r="C49" s="1">
        <f t="shared" si="2"/>
        <v>3.0262121659642816</v>
      </c>
      <c r="D49" s="18">
        <f>'raw data'!R82</f>
        <v>5.5875000000000004</v>
      </c>
      <c r="F49" s="12">
        <f t="shared" si="0"/>
        <v>2.4860545488265995</v>
      </c>
      <c r="H49" s="17">
        <f>'capital stock data'!E59</f>
        <v>15338.257</v>
      </c>
      <c r="I49" s="17">
        <f>'capital stock data'!M59</f>
        <v>39313.486051210799</v>
      </c>
      <c r="K49" s="12">
        <f>(alpha!$I$1*H49/I49-'capital stock data'!$P$8)*100</f>
        <v>8.6471843223150362</v>
      </c>
    </row>
    <row r="50" spans="1:11" x14ac:dyDescent="0.25">
      <c r="A50">
        <f t="shared" si="1"/>
        <v>2007</v>
      </c>
      <c r="B50" s="22">
        <f>'raw data'!G83/'raw data'!C83</f>
        <v>0.92485813254282323</v>
      </c>
      <c r="C50" s="1">
        <f t="shared" si="2"/>
        <v>2.6863063984068347</v>
      </c>
      <c r="D50" s="18">
        <f>'raw data'!R83</f>
        <v>5.5558333333333332</v>
      </c>
      <c r="F50" s="12">
        <f t="shared" si="0"/>
        <v>2.7944591986717171</v>
      </c>
      <c r="H50" s="17">
        <f>'capital stock data'!E60</f>
        <v>15626.029</v>
      </c>
      <c r="I50" s="17">
        <f>'capital stock data'!M60</f>
        <v>40741.649296228134</v>
      </c>
      <c r="K50" s="12">
        <f>(alpha!$I$1*H50/I50-'capital stock data'!$P$8)*100</f>
        <v>8.4065217377841961</v>
      </c>
    </row>
    <row r="51" spans="1:11" x14ac:dyDescent="0.25">
      <c r="A51">
        <f t="shared" si="1"/>
        <v>2008</v>
      </c>
      <c r="B51" s="22">
        <f>'raw data'!G84/'raw data'!C84</f>
        <v>0.94284781232715531</v>
      </c>
      <c r="C51" s="1">
        <f t="shared" si="2"/>
        <v>1.9451285717595246</v>
      </c>
      <c r="D51" s="18">
        <f>'raw data'!R84</f>
        <v>5.6316666666666668</v>
      </c>
      <c r="F51" s="12">
        <f t="shared" si="0"/>
        <v>3.6161983868725711</v>
      </c>
      <c r="H51" s="17">
        <f>'capital stock data'!E61</f>
        <v>15604.687</v>
      </c>
      <c r="I51" s="17">
        <f>'capital stock data'!M61</f>
        <v>42010.341129848188</v>
      </c>
      <c r="K51" s="12">
        <f>(alpha!$I$1*H51/I51-'capital stock data'!$P$8)*100</f>
        <v>7.9665201922604112</v>
      </c>
    </row>
    <row r="52" spans="1:11" x14ac:dyDescent="0.25">
      <c r="A52">
        <f t="shared" si="1"/>
        <v>2009</v>
      </c>
      <c r="B52" s="22">
        <f>'raw data'!G85/'raw data'!C85</f>
        <v>0.95003548595507059</v>
      </c>
      <c r="C52" s="1">
        <f t="shared" si="2"/>
        <v>0.76233656523787552</v>
      </c>
      <c r="D52" s="18">
        <f>'raw data'!R85</f>
        <v>5.3133333333333335</v>
      </c>
      <c r="F52" s="12">
        <f t="shared" si="0"/>
        <v>4.5165653390232263</v>
      </c>
      <c r="H52" s="17">
        <f>'capital stock data'!E62</f>
        <v>15208.834000000001</v>
      </c>
      <c r="I52" s="17">
        <f>'capital stock data'!M62</f>
        <v>42973.853615428103</v>
      </c>
      <c r="K52" s="12">
        <f>(alpha!$I$1*H52/I52-'capital stock data'!$P$8)*100</f>
        <v>7.3282212581444002</v>
      </c>
    </row>
    <row r="53" spans="1:11" x14ac:dyDescent="0.25">
      <c r="A53">
        <f t="shared" si="1"/>
        <v>2010</v>
      </c>
      <c r="B53" s="22">
        <f>'raw data'!G86/'raw data'!C86</f>
        <v>0.96110580121372524</v>
      </c>
      <c r="C53" s="1">
        <f t="shared" si="2"/>
        <v>1.1652528165856602</v>
      </c>
      <c r="D53" s="18">
        <f>'raw data'!R86</f>
        <v>4.9433333333333334</v>
      </c>
      <c r="F53" s="12">
        <f t="shared" si="0"/>
        <v>3.7345634114090531</v>
      </c>
      <c r="H53" s="17">
        <f>'capital stock data'!E63</f>
        <v>15598.753000000001</v>
      </c>
      <c r="I53" s="17">
        <f>'capital stock data'!M63</f>
        <v>43296.193510729019</v>
      </c>
      <c r="K53" s="12">
        <f>(alpha!$I$1*H53/I53-'capital stock data'!$P$8)*100</f>
        <v>7.5600725471679109</v>
      </c>
    </row>
    <row r="54" spans="1:11" x14ac:dyDescent="0.25">
      <c r="A54">
        <f t="shared" si="1"/>
        <v>2011</v>
      </c>
      <c r="B54" s="22">
        <f>'raw data'!G87/'raw data'!C87</f>
        <v>0.9811824807343934</v>
      </c>
      <c r="C54" s="1">
        <f t="shared" si="2"/>
        <v>2.0889146122429425</v>
      </c>
      <c r="D54" s="18">
        <f>'raw data'!R87</f>
        <v>4.6391666666666671</v>
      </c>
      <c r="F54" s="12">
        <f t="shared" si="0"/>
        <v>2.498069515294743</v>
      </c>
      <c r="H54" s="17">
        <f>'capital stock data'!E64</f>
        <v>15840.664000000001</v>
      </c>
      <c r="I54" s="17">
        <f>'capital stock data'!M64</f>
        <v>43816.461162865518</v>
      </c>
      <c r="K54" s="12">
        <f>(alpha!$I$1*H54/I54-'capital stock data'!$P$8)*100</f>
        <v>7.6053116312922286</v>
      </c>
    </row>
    <row r="55" spans="1:11" x14ac:dyDescent="0.25">
      <c r="A55">
        <f t="shared" si="1"/>
        <v>2012</v>
      </c>
      <c r="B55" s="22">
        <f>'raw data'!G88/'raw data'!C88</f>
        <v>1</v>
      </c>
      <c r="C55" s="1">
        <f t="shared" si="2"/>
        <v>1.9178409353092007</v>
      </c>
      <c r="D55" s="18">
        <f>'raw data'!R88</f>
        <v>3.6733333333333333</v>
      </c>
      <c r="F55" s="12">
        <f t="shared" si="0"/>
        <v>1.7224583860036891</v>
      </c>
      <c r="H55" s="17">
        <f>'capital stock data'!E65</f>
        <v>16197.007</v>
      </c>
      <c r="I55" s="17">
        <f>'capital stock data'!M65</f>
        <v>44410.282706930724</v>
      </c>
      <c r="K55" s="12">
        <f>(alpha!$I$1*H55/I55-'capital stock data'!$P$8)*100</f>
        <v>7.721396120865327</v>
      </c>
    </row>
    <row r="56" spans="1:11" x14ac:dyDescent="0.25">
      <c r="A56">
        <f t="shared" si="1"/>
        <v>2013</v>
      </c>
      <c r="B56" s="22">
        <f>'raw data'!G89/'raw data'!C89</f>
        <v>1.0175492891368481</v>
      </c>
      <c r="C56" s="1">
        <f t="shared" si="2"/>
        <v>1.7549289136848056</v>
      </c>
      <c r="D56" s="18">
        <f>'raw data'!R89</f>
        <v>4.2350000000000003</v>
      </c>
      <c r="F56" s="12">
        <f t="shared" si="0"/>
        <v>2.4372982348785932</v>
      </c>
      <c r="H56" s="17">
        <f>'capital stock data'!E66</f>
        <v>16495.368999999999</v>
      </c>
      <c r="I56" s="17">
        <f>'capital stock data'!M66</f>
        <v>45187.800345518233</v>
      </c>
      <c r="K56" s="12">
        <f>(alpha!$I$1*H56/I56-'capital stock data'!$P$8)*100</f>
        <v>7.7333081209320573</v>
      </c>
    </row>
    <row r="57" spans="1:11" x14ac:dyDescent="0.25">
      <c r="A57">
        <f t="shared" si="1"/>
        <v>2014</v>
      </c>
      <c r="B57" s="22">
        <f>'raw data'!G90/'raw data'!C90</f>
        <v>1.0363776382243228</v>
      </c>
      <c r="C57" s="1">
        <f t="shared" si="2"/>
        <v>1.8503623646031198</v>
      </c>
      <c r="D57" s="18">
        <f>'raw data'!R90</f>
        <v>4.1624999999999996</v>
      </c>
      <c r="F57" s="12">
        <f t="shared" si="0"/>
        <v>2.2701319678372078</v>
      </c>
      <c r="H57" s="17">
        <f>'capital stock data'!E67</f>
        <v>16912.038</v>
      </c>
      <c r="I57" s="17">
        <f>'capital stock data'!M67</f>
        <v>46046.693954099217</v>
      </c>
      <c r="K57" s="12">
        <f>(alpha!$I$1*H57/I57-'capital stock data'!$P$8)*100</f>
        <v>7.8148204095400393</v>
      </c>
    </row>
    <row r="58" spans="1:11" x14ac:dyDescent="0.25">
      <c r="A58">
        <f t="shared" si="1"/>
        <v>2015</v>
      </c>
      <c r="B58" s="22">
        <f>'raw data'!G91/'raw data'!C91</f>
        <v>1.0471698693213907</v>
      </c>
      <c r="C58" s="1">
        <f t="shared" si="2"/>
        <v>1.041341563057907</v>
      </c>
      <c r="D58" s="18">
        <f>'raw data'!R91</f>
        <v>3.8866666666666667</v>
      </c>
      <c r="F58" s="12">
        <f t="shared" si="0"/>
        <v>2.8160009156579235</v>
      </c>
      <c r="H58" s="17">
        <f>'capital stock data'!E68</f>
        <v>17403.843000000001</v>
      </c>
      <c r="I58" s="17">
        <f>'capital stock data'!M68</f>
        <v>47009.328962233965</v>
      </c>
      <c r="K58" s="12">
        <f>(alpha!$I$1*H58/I58-'capital stock data'!$P$8)*100</f>
        <v>7.9218435131669915</v>
      </c>
    </row>
    <row r="59" spans="1:11" x14ac:dyDescent="0.25">
      <c r="A59">
        <f t="shared" si="1"/>
        <v>2016</v>
      </c>
      <c r="B59" s="22">
        <f>'raw data'!G92/'raw data'!C92</f>
        <v>1.0580109888184053</v>
      </c>
      <c r="C59" s="1">
        <f t="shared" si="2"/>
        <v>1.0352780207513179</v>
      </c>
      <c r="D59" s="18">
        <f>'raw data'!R92</f>
        <v>3.6658333333333335</v>
      </c>
      <c r="F59" s="12">
        <f t="shared" si="0"/>
        <v>2.6036008056925741</v>
      </c>
      <c r="H59" s="17">
        <f>'capital stock data'!E69</f>
        <v>17688.89</v>
      </c>
      <c r="I59" s="17">
        <f>'capital stock data'!M69</f>
        <v>48070.726650765755</v>
      </c>
      <c r="K59" s="12">
        <f>(alpha!$I$1*H59/I59-'capital stock data'!$P$8)*100</f>
        <v>7.8401548276903945</v>
      </c>
    </row>
    <row r="60" spans="1:11" x14ac:dyDescent="0.25">
      <c r="A60">
        <f t="shared" si="1"/>
        <v>2017</v>
      </c>
      <c r="B60" s="22">
        <f>'raw data'!G93/'raw data'!C93</f>
        <v>1.0779398944625942</v>
      </c>
      <c r="C60" s="1">
        <f t="shared" ref="C60" si="3">(B60/B59-1)*100</f>
        <v>1.8836199108334117</v>
      </c>
      <c r="D60" s="18">
        <f>'raw data'!R93</f>
        <v>3.7433333333333332</v>
      </c>
      <c r="F60" s="12">
        <f t="shared" ref="F60" si="4">((1+D60/100)/(1+C60/100)-1)*100</f>
        <v>1.8253311220464363</v>
      </c>
      <c r="H60" s="17">
        <f>'capital stock data'!E70</f>
        <v>18108.081999999999</v>
      </c>
      <c r="I60" s="17">
        <f>'capital stock data'!M70</f>
        <v>49007.08544026882</v>
      </c>
      <c r="K60" s="12">
        <f>(alpha!$I$1*H60/I60-'capital stock data'!$P$8)*100</f>
        <v>7.8955766143456856</v>
      </c>
    </row>
    <row r="61" spans="1:11" x14ac:dyDescent="0.25">
      <c r="A61">
        <f t="shared" si="1"/>
        <v>2018</v>
      </c>
      <c r="B61" s="22">
        <f>'raw data'!G94/'raw data'!C94</f>
        <v>1.1029589593973304</v>
      </c>
      <c r="C61" s="1">
        <f t="shared" ref="C61" si="5">(B61/B60-1)*100</f>
        <v>2.3210074201038156</v>
      </c>
      <c r="D61" s="18">
        <f>'raw data'!R94</f>
        <v>3.93</v>
      </c>
      <c r="F61" s="12">
        <f t="shared" ref="F61" si="6">((1+D61/100)/(1+C61/100)-1)*100</f>
        <v>1.572494857571205</v>
      </c>
      <c r="H61" s="17">
        <f>'capital stock data'!E71</f>
        <v>18687.786</v>
      </c>
      <c r="I61" s="17">
        <f>'capital stock data'!M71</f>
        <v>50021.068477442765</v>
      </c>
      <c r="K61" s="12">
        <f>(alpha!$I$1*H61/I61-'capital stock data'!$P$8)*100</f>
        <v>8.0447472700038691</v>
      </c>
    </row>
    <row r="62" spans="1:11" x14ac:dyDescent="0.25">
      <c r="A62">
        <f t="shared" si="1"/>
        <v>2019</v>
      </c>
      <c r="B62" s="22">
        <f>'raw data'!G95/'raw data'!C95</f>
        <v>1.1226485153571228</v>
      </c>
      <c r="C62" s="1">
        <f t="shared" ref="C62" si="7">(B62/B60-1)*100</f>
        <v>4.1475986856222669</v>
      </c>
      <c r="D62" s="18">
        <f>'raw data'!R95</f>
        <v>3.42</v>
      </c>
      <c r="F62" s="12">
        <f t="shared" ref="F62" si="8">((1+D62/100)/(1+C62/100)-1)*100</f>
        <v>-0.69862262289750454</v>
      </c>
      <c r="H62" s="17">
        <f>'capital stock data'!E72</f>
        <v>19091.662</v>
      </c>
      <c r="I62" s="17">
        <f>'capital stock data'!M72</f>
        <v>50021.068477442765</v>
      </c>
      <c r="K62" s="12">
        <f>(alpha!$I$1*H62/I62-'capital stock data'!$P$8)*100</f>
        <v>8.3385778945160798</v>
      </c>
    </row>
    <row r="64" spans="1:11" x14ac:dyDescent="0.25">
      <c r="K64">
        <f>CORREL(F4:F62,K4:K62)</f>
        <v>-0.24890154413809371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raw data</vt:lpstr>
      <vt:lpstr>hours data</vt:lpstr>
      <vt:lpstr>capital stock data</vt:lpstr>
      <vt:lpstr>alpha</vt:lpstr>
      <vt:lpstr>gamma, beta</vt:lpstr>
      <vt:lpstr>growth accounting</vt:lpstr>
      <vt:lpstr>interest rates</vt:lpstr>
      <vt:lpstr>capital stock chart</vt:lpstr>
      <vt:lpstr>parameter chart</vt:lpstr>
      <vt:lpstr>alpha chart</vt:lpstr>
      <vt:lpstr>growth accounting chart</vt:lpstr>
      <vt:lpstr>growth accounting (log) chart</vt:lpstr>
      <vt:lpstr>interest rates chart</vt:lpstr>
    </vt:vector>
  </TitlesOfParts>
  <Company>FRB Minneapolis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Kehoe</dc:creator>
  <cp:lastModifiedBy>Timothy J Kehoe</cp:lastModifiedBy>
  <dcterms:created xsi:type="dcterms:W3CDTF">2002-03-30T18:16:23Z</dcterms:created>
  <dcterms:modified xsi:type="dcterms:W3CDTF">2022-10-04T13:17:15Z</dcterms:modified>
</cp:coreProperties>
</file>